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sferrazzo\Documents\"/>
    </mc:Choice>
  </mc:AlternateContent>
  <xr:revisionPtr revIDLastSave="0" documentId="8_{8D1A0C32-B21F-4A29-A1B7-D950EFEFC117}" xr6:coauthVersionLast="43" xr6:coauthVersionMax="43"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FLLoad">Sheet2!$I$7:$I$11</definedName>
    <definedName name="FLOtherLoad">Sheet2!$J$7:$J$8</definedName>
    <definedName name="FLWaste">Sheet2!$H$7:$H$8</definedName>
    <definedName name="GreaseProductLevel">Sheet2!$B$7:$B$9</definedName>
    <definedName name="PipeSize">Sheet2!$C$7:$C$9</definedName>
    <definedName name="UPCMealFactor">Sheet2!$D$7:$D$10</definedName>
    <definedName name="UPCRetention">Sheet2!$F$7:$F$8</definedName>
    <definedName name="UPCStorage">Sheet2!$G$7:$G$11</definedName>
    <definedName name="UPCWasteFlow">Sheet2!$E$7:$E$10</definedName>
    <definedName name="YesNo">Sheet2!$A$7:$A$8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9" i="1" l="1"/>
  <c r="H99" i="1"/>
  <c r="J30" i="1" l="1"/>
  <c r="L51" i="1" l="1"/>
  <c r="L36" i="1"/>
  <c r="J21" i="1"/>
  <c r="J22" i="1"/>
  <c r="L22" i="1" s="1"/>
  <c r="J23" i="1"/>
  <c r="L23" i="1" s="1"/>
  <c r="J24" i="1"/>
  <c r="L24" i="1" s="1"/>
  <c r="J25" i="1"/>
  <c r="L25" i="1" s="1"/>
  <c r="J26" i="1"/>
  <c r="L26" i="1" s="1"/>
  <c r="J27" i="1"/>
  <c r="L27" i="1" s="1"/>
  <c r="J28" i="1"/>
  <c r="L28" i="1" s="1"/>
  <c r="J29" i="1"/>
  <c r="L29" i="1" s="1"/>
  <c r="J20" i="1"/>
  <c r="L20" i="1" s="1"/>
  <c r="F87" i="1"/>
  <c r="L80" i="1"/>
  <c r="K90" i="1" s="1"/>
  <c r="J115" i="1"/>
  <c r="H115" i="1"/>
  <c r="J114" i="1"/>
  <c r="H114" i="1"/>
  <c r="J113" i="1"/>
  <c r="H113" i="1"/>
  <c r="J112" i="1"/>
  <c r="H112" i="1"/>
  <c r="J111" i="1"/>
  <c r="H111" i="1"/>
  <c r="F111" i="1"/>
  <c r="J110" i="1"/>
  <c r="H110" i="1"/>
  <c r="F110" i="1"/>
  <c r="J109" i="1"/>
  <c r="H109" i="1"/>
  <c r="F109" i="1"/>
  <c r="J108" i="1"/>
  <c r="H108" i="1"/>
  <c r="F108" i="1"/>
  <c r="J107" i="1"/>
  <c r="H107" i="1"/>
  <c r="J106" i="1"/>
  <c r="H106" i="1"/>
  <c r="F106" i="1"/>
  <c r="J105" i="1"/>
  <c r="H105" i="1"/>
  <c r="F105" i="1"/>
  <c r="J104" i="1"/>
  <c r="H104" i="1"/>
  <c r="J103" i="1"/>
  <c r="H103" i="1"/>
  <c r="F103" i="1"/>
  <c r="J102" i="1"/>
  <c r="H102" i="1"/>
  <c r="F102" i="1"/>
  <c r="J101" i="1"/>
  <c r="H101" i="1"/>
  <c r="F101" i="1"/>
  <c r="J100" i="1"/>
  <c r="H100" i="1"/>
  <c r="F100" i="1"/>
  <c r="J98" i="1"/>
  <c r="H98" i="1"/>
  <c r="F98" i="1"/>
  <c r="J97" i="1"/>
  <c r="H97" i="1"/>
  <c r="F97" i="1"/>
  <c r="J96" i="1"/>
  <c r="H96" i="1"/>
  <c r="F96" i="1"/>
  <c r="J95" i="1"/>
  <c r="H95" i="1"/>
  <c r="G95" i="1"/>
  <c r="F95" i="1"/>
  <c r="L58" i="1"/>
  <c r="F78" i="1"/>
  <c r="F80" i="1"/>
  <c r="L69" i="1"/>
  <c r="H90" i="1" s="1"/>
  <c r="G69" i="1"/>
  <c r="G68" i="1"/>
  <c r="G67" i="1"/>
  <c r="G66" i="1"/>
  <c r="J31" i="1"/>
  <c r="L31" i="1" s="1"/>
  <c r="L30" i="1"/>
  <c r="L4" i="1"/>
  <c r="J33" i="1" l="1"/>
  <c r="L21" i="1"/>
  <c r="L33" i="1" s="1"/>
  <c r="L39" i="1" s="1"/>
  <c r="L87" i="1" s="1"/>
  <c r="F90" i="1" s="1"/>
</calcChain>
</file>

<file path=xl/sharedStrings.xml><?xml version="1.0" encoding="utf-8"?>
<sst xmlns="http://schemas.openxmlformats.org/spreadsheetml/2006/main" count="118" uniqueCount="116">
  <si>
    <t>Project Name:</t>
  </si>
  <si>
    <t>Date:</t>
  </si>
  <si>
    <t>Project Location:</t>
  </si>
  <si>
    <t>Engineering Firm:</t>
  </si>
  <si>
    <t>Engineer:</t>
  </si>
  <si>
    <t>Fixture Description</t>
  </si>
  <si>
    <t>Length</t>
  </si>
  <si>
    <t>Width</t>
  </si>
  <si>
    <t>Height</t>
  </si>
  <si>
    <t>Output Volume (Gallons)</t>
  </si>
  <si>
    <t>Proceptor Sizing to meet 100ppm</t>
  </si>
  <si>
    <t xml:space="preserve">Number of Fixture Compartments </t>
  </si>
  <si>
    <t>Mop Sink</t>
  </si>
  <si>
    <t>Floor Drain</t>
  </si>
  <si>
    <t>Total Fixture Volume</t>
  </si>
  <si>
    <t>Proceptor Sizing to meet 100 ppm</t>
  </si>
  <si>
    <t>Number of washes per hour</t>
  </si>
  <si>
    <t>Dishwasher Make &amp; Model</t>
  </si>
  <si>
    <t>Proceptor Dishwasher Sizing</t>
  </si>
  <si>
    <t>Total Proceptor Volume (Fixture + Dishwasher)</t>
  </si>
  <si>
    <t>Complete Food Disposal Information ONLY if Required by Local Jurisdiction as part of sizing calculation</t>
  </si>
  <si>
    <t>Number of Seats</t>
  </si>
  <si>
    <t>Number of Meals Served at Peak Hour</t>
  </si>
  <si>
    <t>Meals Served Per Day (Breakfast, Lunch, Dinner)</t>
  </si>
  <si>
    <t>Waste produced per meal (gal) *refer to local code</t>
  </si>
  <si>
    <t>Hours of Operation (Storage Factor)</t>
  </si>
  <si>
    <t>Is there a Food Disposer/Food Grinder?</t>
  </si>
  <si>
    <t>Proceptor recommendation based on Activity</t>
  </si>
  <si>
    <t>If Fixture/Dishwasher Information Not Available</t>
  </si>
  <si>
    <t>Fixture and Dishwasher Information</t>
  </si>
  <si>
    <t>Select pipe diameter</t>
  </si>
  <si>
    <t>Based on flow rate at 1/4in slope and pipe diameter.</t>
  </si>
  <si>
    <t>UPC</t>
  </si>
  <si>
    <t>Seating Capacity</t>
  </si>
  <si>
    <t>Meal Factor</t>
  </si>
  <si>
    <t>Waste Flow Rate</t>
  </si>
  <si>
    <t>Retention Time</t>
  </si>
  <si>
    <t>Storage Factor</t>
  </si>
  <si>
    <t>Select Grease Production Level</t>
  </si>
  <si>
    <t>Florida</t>
  </si>
  <si>
    <t>Restaurant</t>
  </si>
  <si>
    <t>Restaurant Seats</t>
  </si>
  <si>
    <t>Waste</t>
  </si>
  <si>
    <t>Load Factor</t>
  </si>
  <si>
    <t>Other with Kitchen</t>
  </si>
  <si>
    <t>Meals Served per day</t>
  </si>
  <si>
    <t>Verify with local and state regulations as minimum sizing and calculations may differ.</t>
  </si>
  <si>
    <t>Yes/No</t>
  </si>
  <si>
    <t>Is the effluent emulsified?</t>
  </si>
  <si>
    <t>Yes</t>
  </si>
  <si>
    <t>No</t>
  </si>
  <si>
    <t>Pipe Size</t>
  </si>
  <si>
    <t>3in Pipe</t>
  </si>
  <si>
    <t>4in Pipe</t>
  </si>
  <si>
    <t>6in Pipe</t>
  </si>
  <si>
    <t>Grease Production Level</t>
  </si>
  <si>
    <t>Normal</t>
  </si>
  <si>
    <t>Heavy</t>
  </si>
  <si>
    <t>Light</t>
  </si>
  <si>
    <t>Fast Food (1.33)</t>
  </si>
  <si>
    <t>Restaurant (1.00)</t>
  </si>
  <si>
    <t>Leisure (0.67)</t>
  </si>
  <si>
    <t>Dinner Club (0.50)</t>
  </si>
  <si>
    <t>With Dishwasher (6)</t>
  </si>
  <si>
    <t>No Dishwasher (5)</t>
  </si>
  <si>
    <t>Single Serve (2)</t>
  </si>
  <si>
    <t>Food Waste Disposal Only (1)</t>
  </si>
  <si>
    <t>With Dishwasher (2.5)</t>
  </si>
  <si>
    <t>Single Serve (1.5)</t>
  </si>
  <si>
    <t>8 Hrs (1.0)</t>
  </si>
  <si>
    <t>12 Hrs (1.5)</t>
  </si>
  <si>
    <t>16 Hrs (2.0)</t>
  </si>
  <si>
    <t>24 Hrs (3.0)</t>
  </si>
  <si>
    <t>FL-Waste</t>
  </si>
  <si>
    <t>China/Dishwasher (25)</t>
  </si>
  <si>
    <t>Paper/No Dishwasher (10)</t>
  </si>
  <si>
    <t>Interstate Highway (2.00)</t>
  </si>
  <si>
    <t>Other Freeways (1.50)</t>
  </si>
  <si>
    <t>Recreational Area (1.25)</t>
  </si>
  <si>
    <t>Main Highway (1.00)</t>
  </si>
  <si>
    <t>Other Highway (0.75)</t>
  </si>
  <si>
    <t>FL Other Kitchen Load</t>
  </si>
  <si>
    <t>No Dishwasher (0.75)</t>
  </si>
  <si>
    <t>With Dishwasher (1.00)</t>
  </si>
  <si>
    <t>UPC Meal Factor</t>
  </si>
  <si>
    <t>UPC Waste Flow Rate (USG)</t>
  </si>
  <si>
    <t>UPC Retention Time (Hr)</t>
  </si>
  <si>
    <t>UPC Storage Factor (Hrs Open)</t>
  </si>
  <si>
    <t>FL-Load Factor</t>
  </si>
  <si>
    <t>Hours Open (Round up for half hours)</t>
  </si>
  <si>
    <t>Waste Gallons</t>
  </si>
  <si>
    <t>Proceptor Grease Interceptor Sizes</t>
  </si>
  <si>
    <t>High Performance (USGPM)</t>
  </si>
  <si>
    <t>Standard Performance (USGPM)</t>
  </si>
  <si>
    <t>Total Liquid Capacity (USG)</t>
  </si>
  <si>
    <t>Grease Storage Capacity    (USG)</t>
  </si>
  <si>
    <t>Grease Storage Capacity        (7LBS/USG)</t>
  </si>
  <si>
    <t>Solids Storage (USG)</t>
  </si>
  <si>
    <t xml:space="preserve">Drain Down Time (depends on local code) </t>
  </si>
  <si>
    <t>1 min worst case scenario</t>
  </si>
  <si>
    <t>Maximum value for calculation</t>
  </si>
  <si>
    <t>Proceptor Sized for Project</t>
  </si>
  <si>
    <t>Proceptor GMC</t>
  </si>
  <si>
    <t>Please fill in or select the appropriate information in the highlighted areas. If the application is industrial or you have questions about this form, please contact your local representative. Sales Rep information is available at http://zurngtg.com/rep-finder-us.php</t>
  </si>
  <si>
    <t>Proceptor Grease Interceptor Sizing Worksheet</t>
  </si>
  <si>
    <t>Florida Code Sizing Module</t>
  </si>
  <si>
    <t>Proceptor Sizing Calculated Value</t>
  </si>
  <si>
    <t>Pipe Flow Sizing Module</t>
  </si>
  <si>
    <t>Specific Jurisidiction Sizing Module</t>
  </si>
  <si>
    <t>OLD pre 2006 UPC Code Sizing Module</t>
  </si>
  <si>
    <t>(for Commercial Use Only)</t>
  </si>
  <si>
    <t xml:space="preserve">  </t>
  </si>
  <si>
    <r>
      <t>SELECT AND COMPLETE ONLY</t>
    </r>
    <r>
      <rPr>
        <b/>
        <sz val="14"/>
        <color rgb="FFFF0000"/>
        <rFont val="Calibri"/>
        <family val="2"/>
        <scheme val="minor"/>
      </rPr>
      <t xml:space="preserve"> ONE  </t>
    </r>
    <r>
      <rPr>
        <b/>
        <sz val="14"/>
        <color rgb="FF0070C0"/>
        <rFont val="Calibri"/>
        <family val="2"/>
        <scheme val="minor"/>
      </rPr>
      <t xml:space="preserve">MODULE SECTION </t>
    </r>
  </si>
  <si>
    <t>Zurn Green Turtle Sizing Method Module</t>
  </si>
  <si>
    <t xml:space="preserve">        Dishwasher Peak Rate of Drain Flow (GPM)</t>
  </si>
  <si>
    <t xml:space="preserve">      (If unknown, 38 gpm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</si>
</sst>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7" x14ac:knownFonts="1">
    <font>
      <sz val="11"/>
      <color theme="1"/>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10"/>
      <name val="Calibri"/>
      <family val="2"/>
      <scheme val="minor"/>
    </font>
    <font>
      <b/>
      <sz val="10"/>
      <name val="Calibri"/>
      <family val="2"/>
      <scheme val="minor"/>
    </font>
    <font>
      <sz val="9"/>
      <name val="Calibri"/>
      <family val="2"/>
      <scheme val="minor"/>
    </font>
    <font>
      <b/>
      <sz val="10"/>
      <color theme="1"/>
      <name val="Calibri"/>
      <family val="2"/>
      <scheme val="minor"/>
    </font>
    <font>
      <b/>
      <sz val="16"/>
      <color theme="1"/>
      <name val="Calibri"/>
      <family val="2"/>
      <scheme val="minor"/>
    </font>
    <font>
      <b/>
      <sz val="12"/>
      <name val="Calibri"/>
      <family val="2"/>
      <scheme val="minor"/>
    </font>
    <font>
      <b/>
      <sz val="20"/>
      <color theme="1"/>
      <name val="Calibri"/>
      <family val="2"/>
      <scheme val="minor"/>
    </font>
    <font>
      <b/>
      <sz val="11"/>
      <color rgb="FF0070C0"/>
      <name val="Calibri"/>
      <family val="2"/>
      <scheme val="minor"/>
    </font>
    <font>
      <sz val="11"/>
      <color rgb="FF0070C0"/>
      <name val="Calibri"/>
      <family val="2"/>
      <scheme val="minor"/>
    </font>
    <font>
      <b/>
      <sz val="14"/>
      <color rgb="FF0070C0"/>
      <name val="Calibri"/>
      <family val="2"/>
      <scheme val="minor"/>
    </font>
    <font>
      <b/>
      <sz val="18"/>
      <color rgb="FF0070C0"/>
      <name val="Calibri"/>
      <family val="2"/>
      <scheme val="minor"/>
    </font>
    <font>
      <sz val="18"/>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b/>
      <sz val="12"/>
      <color theme="1"/>
      <name val="Calibri"/>
      <family val="2"/>
      <scheme val="minor"/>
    </font>
    <font>
      <b/>
      <sz val="16"/>
      <color rgb="FF0070C0"/>
      <name val="Calibri"/>
      <family val="2"/>
      <scheme val="minor"/>
    </font>
    <font>
      <b/>
      <sz val="22"/>
      <color rgb="FF0070C0"/>
      <name val="Calibri"/>
      <family val="2"/>
      <scheme val="min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medium">
        <color indexed="64"/>
      </left>
      <right/>
      <top/>
      <bottom/>
      <diagonal/>
    </border>
    <border>
      <left/>
      <right/>
      <top style="medium">
        <color indexed="64"/>
      </top>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thin">
        <color rgb="FF7F7F7F"/>
      </left>
      <right style="medium">
        <color auto="1"/>
      </right>
      <top style="thin">
        <color rgb="FF7F7F7F"/>
      </top>
      <bottom style="thin">
        <color rgb="FF7F7F7F"/>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style="thin">
        <color indexed="64"/>
      </bottom>
      <diagonal/>
    </border>
    <border>
      <left/>
      <right/>
      <top/>
      <bottom style="thin">
        <color indexed="64"/>
      </bottom>
      <diagonal/>
    </border>
    <border>
      <left/>
      <right style="medium">
        <color auto="1"/>
      </right>
      <top style="thin">
        <color rgb="FF7F7F7F"/>
      </top>
      <bottom style="medium">
        <color indexed="64"/>
      </bottom>
      <diagonal/>
    </border>
  </borders>
  <cellStyleXfs count="3">
    <xf numFmtId="0" fontId="0" fillId="0" borderId="0"/>
    <xf numFmtId="0" fontId="1" fillId="2" borderId="1" applyNumberFormat="0" applyAlignment="0" applyProtection="0"/>
    <xf numFmtId="0" fontId="2" fillId="3" borderId="1" applyNumberFormat="0" applyAlignment="0" applyProtection="0"/>
  </cellStyleXfs>
  <cellXfs count="100">
    <xf numFmtId="0" fontId="0" fillId="0" borderId="0" xfId="0"/>
    <xf numFmtId="0" fontId="0" fillId="0" borderId="0" xfId="0" applyFont="1"/>
    <xf numFmtId="0" fontId="8" fillId="0" borderId="0" xfId="0" applyFont="1"/>
    <xf numFmtId="14" fontId="0" fillId="0" borderId="0" xfId="0" applyNumberFormat="1" applyFont="1"/>
    <xf numFmtId="0" fontId="9" fillId="0" borderId="0" xfId="0" applyFont="1" applyFill="1" applyBorder="1" applyAlignment="1">
      <alignment horizontal="right"/>
    </xf>
    <xf numFmtId="0" fontId="0" fillId="0" borderId="0" xfId="0" applyFont="1" applyBorder="1"/>
    <xf numFmtId="0" fontId="9"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top" wrapText="1"/>
    </xf>
    <xf numFmtId="164" fontId="11" fillId="0" borderId="0" xfId="0" applyNumberFormat="1" applyFont="1" applyFill="1" applyBorder="1"/>
    <xf numFmtId="0" fontId="9" fillId="0" borderId="0" xfId="0" applyNumberFormat="1" applyFont="1" applyFill="1" applyBorder="1" applyAlignment="1">
      <alignment horizontal="center"/>
    </xf>
    <xf numFmtId="164" fontId="9" fillId="0" borderId="0" xfId="0" applyNumberFormat="1" applyFont="1" applyFill="1" applyBorder="1"/>
    <xf numFmtId="0" fontId="1" fillId="2" borderId="5" xfId="1" applyFont="1" applyBorder="1"/>
    <xf numFmtId="0" fontId="1" fillId="2" borderId="6" xfId="1" applyFont="1" applyBorder="1"/>
    <xf numFmtId="0" fontId="1" fillId="2" borderId="7" xfId="1" applyFont="1" applyBorder="1"/>
    <xf numFmtId="0" fontId="1" fillId="2" borderId="8" xfId="1" applyFont="1" applyBorder="1"/>
    <xf numFmtId="0" fontId="0" fillId="5" borderId="2" xfId="0" applyFont="1" applyFill="1" applyBorder="1"/>
    <xf numFmtId="0" fontId="8" fillId="0" borderId="0" xfId="0" applyFont="1" applyBorder="1" applyAlignment="1">
      <alignment horizontal="center" wrapText="1"/>
    </xf>
    <xf numFmtId="0" fontId="0" fillId="5" borderId="1" xfId="0" applyFont="1" applyFill="1" applyBorder="1"/>
    <xf numFmtId="0" fontId="8" fillId="0" borderId="0" xfId="0" applyFont="1" applyBorder="1"/>
    <xf numFmtId="0" fontId="1" fillId="2" borderId="1" xfId="1" applyFont="1" applyBorder="1"/>
    <xf numFmtId="0" fontId="12" fillId="0" borderId="9" xfId="0" applyFont="1" applyBorder="1"/>
    <xf numFmtId="0" fontId="0" fillId="0" borderId="4" xfId="0" applyFont="1" applyBorder="1"/>
    <xf numFmtId="0" fontId="0" fillId="0" borderId="10" xfId="0" applyFont="1" applyBorder="1"/>
    <xf numFmtId="0" fontId="0" fillId="0" borderId="3" xfId="0" applyFont="1" applyBorder="1"/>
    <xf numFmtId="0" fontId="0" fillId="0" borderId="11" xfId="0" applyFont="1" applyBorder="1"/>
    <xf numFmtId="0" fontId="2" fillId="3" borderId="12" xfId="2" applyFont="1" applyBorder="1"/>
    <xf numFmtId="0" fontId="0" fillId="0" borderId="13" xfId="0" applyFont="1" applyBorder="1"/>
    <xf numFmtId="0" fontId="0" fillId="0" borderId="14" xfId="0" applyFont="1" applyBorder="1"/>
    <xf numFmtId="0" fontId="10" fillId="0" borderId="9" xfId="0" applyFont="1" applyFill="1" applyBorder="1"/>
    <xf numFmtId="0" fontId="3" fillId="0" borderId="9" xfId="0" applyFont="1" applyBorder="1"/>
    <xf numFmtId="0" fontId="4" fillId="0" borderId="0" xfId="0" applyFont="1" applyBorder="1"/>
    <xf numFmtId="0" fontId="0" fillId="0" borderId="0" xfId="0" applyFont="1" applyBorder="1" applyAlignment="1">
      <alignment horizontal="left"/>
    </xf>
    <xf numFmtId="0" fontId="8" fillId="0" borderId="0" xfId="0" applyFont="1" applyBorder="1" applyAlignment="1">
      <alignment horizontal="left" indent="1"/>
    </xf>
    <xf numFmtId="0" fontId="0" fillId="0" borderId="9" xfId="0" applyFont="1" applyBorder="1"/>
    <xf numFmtId="0" fontId="3" fillId="0" borderId="0" xfId="0" applyFont="1" applyBorder="1"/>
    <xf numFmtId="0" fontId="9" fillId="0" borderId="4" xfId="0" applyNumberFormat="1" applyFont="1" applyFill="1" applyBorder="1" applyAlignment="1"/>
    <xf numFmtId="0" fontId="11" fillId="0" borderId="11" xfId="0" applyNumberFormat="1" applyFont="1" applyFill="1" applyBorder="1" applyAlignment="1">
      <alignment horizontal="center" vertical="top" wrapText="1"/>
    </xf>
    <xf numFmtId="0" fontId="9" fillId="0" borderId="11" xfId="0" applyNumberFormat="1" applyFont="1" applyFill="1" applyBorder="1" applyAlignment="1">
      <alignment horizontal="center"/>
    </xf>
    <xf numFmtId="0" fontId="9" fillId="0" borderId="14" xfId="0" applyNumberFormat="1" applyFont="1" applyFill="1" applyBorder="1" applyAlignment="1">
      <alignment horizontal="center"/>
    </xf>
    <xf numFmtId="164" fontId="9" fillId="0" borderId="14" xfId="0" applyNumberFormat="1" applyFont="1" applyFill="1" applyBorder="1"/>
    <xf numFmtId="0" fontId="9" fillId="0" borderId="15" xfId="0" applyNumberFormat="1" applyFont="1" applyFill="1" applyBorder="1" applyAlignment="1">
      <alignment horizontal="center"/>
    </xf>
    <xf numFmtId="0" fontId="14" fillId="0" borderId="4" xfId="0" applyNumberFormat="1" applyFont="1" applyFill="1" applyBorder="1" applyAlignment="1"/>
    <xf numFmtId="0" fontId="3" fillId="0" borderId="0" xfId="0" applyFont="1" applyBorder="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7" fillId="0" borderId="11" xfId="0" applyFont="1" applyBorder="1" applyAlignment="1">
      <alignment wrapText="1"/>
    </xf>
    <xf numFmtId="0" fontId="0" fillId="4" borderId="0" xfId="0" applyFont="1" applyFill="1" applyBorder="1"/>
    <xf numFmtId="0" fontId="8" fillId="0" borderId="11" xfId="0" applyFont="1" applyBorder="1" applyAlignment="1">
      <alignment horizontal="center" wrapText="1"/>
    </xf>
    <xf numFmtId="0" fontId="6" fillId="0" borderId="0" xfId="0" applyFont="1" applyBorder="1"/>
    <xf numFmtId="0" fontId="8" fillId="0" borderId="11" xfId="0" applyFont="1" applyBorder="1" applyAlignment="1">
      <alignment horizontal="right"/>
    </xf>
    <xf numFmtId="0" fontId="3" fillId="0" borderId="0" xfId="0" applyFont="1" applyBorder="1" applyAlignment="1">
      <alignment horizontal="right"/>
    </xf>
    <xf numFmtId="0" fontId="0" fillId="0" borderId="0" xfId="0" applyFont="1" applyAlignment="1">
      <alignment horizontal="center" wrapText="1"/>
    </xf>
    <xf numFmtId="1" fontId="2" fillId="3" borderId="1" xfId="2" applyNumberFormat="1" applyFont="1" applyBorder="1"/>
    <xf numFmtId="1" fontId="2" fillId="3" borderId="12" xfId="2" applyNumberFormat="1" applyFont="1" applyBorder="1"/>
    <xf numFmtId="1" fontId="0" fillId="0" borderId="11" xfId="0" applyNumberFormat="1" applyFont="1" applyBorder="1"/>
    <xf numFmtId="0" fontId="0" fillId="0" borderId="0" xfId="0" applyFont="1" applyAlignment="1">
      <alignment horizontal="center" wrapText="1"/>
    </xf>
    <xf numFmtId="0" fontId="0" fillId="6" borderId="0" xfId="0" applyFont="1" applyFill="1" applyBorder="1"/>
    <xf numFmtId="0" fontId="0" fillId="6" borderId="16" xfId="0" applyFont="1" applyFill="1" applyBorder="1"/>
    <xf numFmtId="0" fontId="0" fillId="6" borderId="17" xfId="0" applyFont="1" applyFill="1" applyBorder="1"/>
    <xf numFmtId="0" fontId="16" fillId="0" borderId="0" xfId="0" applyFont="1" applyBorder="1"/>
    <xf numFmtId="0" fontId="17" fillId="0" borderId="0" xfId="0" applyFont="1" applyBorder="1"/>
    <xf numFmtId="0" fontId="0" fillId="6" borderId="0" xfId="0" applyFont="1" applyFill="1"/>
    <xf numFmtId="0" fontId="7" fillId="6" borderId="0" xfId="0" applyFont="1" applyFill="1" applyAlignment="1">
      <alignment wrapText="1"/>
    </xf>
    <xf numFmtId="0" fontId="0" fillId="0" borderId="18" xfId="0" applyFont="1" applyBorder="1"/>
    <xf numFmtId="0" fontId="0" fillId="6" borderId="0" xfId="0" applyFont="1" applyFill="1" applyAlignment="1">
      <alignment horizontal="center" wrapText="1"/>
    </xf>
    <xf numFmtId="0" fontId="21" fillId="0" borderId="0" xfId="0" applyFont="1"/>
    <xf numFmtId="0" fontId="5" fillId="6" borderId="0" xfId="0" applyFont="1" applyFill="1" applyBorder="1"/>
    <xf numFmtId="0" fontId="0" fillId="7" borderId="3" xfId="0" applyFont="1" applyFill="1" applyBorder="1"/>
    <xf numFmtId="0" fontId="0" fillId="7" borderId="0" xfId="0" applyFont="1" applyFill="1" applyBorder="1"/>
    <xf numFmtId="0" fontId="19" fillId="7" borderId="0" xfId="0" applyFont="1" applyFill="1" applyBorder="1"/>
    <xf numFmtId="0" fontId="20" fillId="7" borderId="0" xfId="0" applyFont="1" applyFill="1" applyBorder="1"/>
    <xf numFmtId="0" fontId="0" fillId="7" borderId="11" xfId="0" applyFont="1" applyFill="1" applyBorder="1"/>
    <xf numFmtId="0" fontId="0" fillId="7" borderId="9" xfId="0" applyFont="1" applyFill="1" applyBorder="1"/>
    <xf numFmtId="0" fontId="0" fillId="7" borderId="4" xfId="0" applyFont="1" applyFill="1" applyBorder="1"/>
    <xf numFmtId="0" fontId="0" fillId="7" borderId="10" xfId="0" applyFont="1" applyFill="1" applyBorder="1"/>
    <xf numFmtId="0" fontId="6" fillId="7" borderId="3" xfId="0" applyFont="1" applyFill="1" applyBorder="1"/>
    <xf numFmtId="0" fontId="0" fillId="7" borderId="2" xfId="0" applyFont="1" applyFill="1" applyBorder="1"/>
    <xf numFmtId="0" fontId="4" fillId="7" borderId="0" xfId="0" applyFont="1" applyFill="1" applyBorder="1"/>
    <xf numFmtId="1" fontId="2" fillId="7" borderId="12" xfId="2" applyNumberFormat="1" applyFont="1" applyFill="1" applyBorder="1" applyAlignment="1">
      <alignment horizontal="right"/>
    </xf>
    <xf numFmtId="0" fontId="1" fillId="7" borderId="1" xfId="1" applyFill="1" applyBorder="1"/>
    <xf numFmtId="0" fontId="0" fillId="7" borderId="11" xfId="0" applyFont="1" applyFill="1" applyBorder="1" applyAlignment="1">
      <alignment horizontal="right"/>
    </xf>
    <xf numFmtId="0" fontId="8" fillId="7" borderId="0" xfId="0" applyFont="1" applyFill="1" applyBorder="1"/>
    <xf numFmtId="0" fontId="13" fillId="7" borderId="0" xfId="0" applyFont="1" applyFill="1" applyBorder="1"/>
    <xf numFmtId="0" fontId="15" fillId="7" borderId="0" xfId="0" applyFont="1" applyFill="1" applyBorder="1"/>
    <xf numFmtId="0" fontId="3" fillId="7" borderId="0" xfId="0" applyFont="1" applyFill="1" applyBorder="1"/>
    <xf numFmtId="0" fontId="0" fillId="7" borderId="13" xfId="0" applyFont="1" applyFill="1" applyBorder="1"/>
    <xf numFmtId="0" fontId="5" fillId="7" borderId="14" xfId="0" applyFont="1" applyFill="1" applyBorder="1"/>
    <xf numFmtId="0" fontId="0" fillId="7" borderId="14" xfId="0" applyFont="1" applyFill="1" applyBorder="1"/>
    <xf numFmtId="0" fontId="0" fillId="7" borderId="15" xfId="0" applyFont="1" applyFill="1" applyBorder="1"/>
    <xf numFmtId="0" fontId="23" fillId="0" borderId="0" xfId="0" applyFont="1" applyAlignment="1">
      <alignment horizontal="center"/>
    </xf>
    <xf numFmtId="0" fontId="24" fillId="0" borderId="0" xfId="0" applyFont="1" applyAlignment="1">
      <alignment horizontal="center"/>
    </xf>
    <xf numFmtId="0" fontId="25" fillId="0" borderId="0" xfId="0" applyFont="1"/>
    <xf numFmtId="0" fontId="25" fillId="0" borderId="0" xfId="0" applyFont="1" applyBorder="1"/>
    <xf numFmtId="0" fontId="26" fillId="7" borderId="0" xfId="0" applyFont="1" applyFill="1" applyBorder="1"/>
    <xf numFmtId="0" fontId="3" fillId="7" borderId="11" xfId="0" applyFont="1" applyFill="1" applyBorder="1" applyAlignment="1">
      <alignment horizontal="center" vertical="top"/>
    </xf>
    <xf numFmtId="0" fontId="6" fillId="0" borderId="0" xfId="0" applyFont="1" applyBorder="1" applyAlignment="1">
      <alignment horizontal="right"/>
    </xf>
    <xf numFmtId="0" fontId="0" fillId="0" borderId="0" xfId="0" applyFont="1" applyAlignment="1">
      <alignment horizontal="center" wrapText="1"/>
    </xf>
    <xf numFmtId="0" fontId="18" fillId="0" borderId="0" xfId="0" applyFont="1" applyAlignment="1">
      <alignment horizontal="left" wrapText="1"/>
    </xf>
    <xf numFmtId="0" fontId="21" fillId="0" borderId="0" xfId="0" applyFont="1" applyAlignment="1">
      <alignment wrapText="1"/>
    </xf>
    <xf numFmtId="0" fontId="0" fillId="0" borderId="0" xfId="0" applyAlignment="1">
      <alignment wrapText="1"/>
    </xf>
  </cellXfs>
  <cellStyles count="3">
    <cellStyle name="Calculation" xfId="2" builtinId="22"/>
    <cellStyle name="Input" xfId="1" builtinId="20"/>
    <cellStyle name="Normal" xfId="0" builtinId="0"/>
  </cellStyles>
  <dxfs count="0"/>
  <tableStyles count="0" defaultTableStyle="TableStyleMedium2" defaultPivotStyle="PivotStyleLight16"/>
  <colors>
    <mruColors>
      <color rgb="FFFF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733425</xdr:colOff>
      <xdr:row>18</xdr:row>
      <xdr:rowOff>9525</xdr:rowOff>
    </xdr:from>
    <xdr:to>
      <xdr:col>9</xdr:col>
      <xdr:colOff>123825</xdr:colOff>
      <xdr:row>18</xdr:row>
      <xdr:rowOff>247651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133850" y="2295525"/>
          <a:ext cx="22574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Dimensions of each compartment (Inches)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7"/>
  <sheetViews>
    <sheetView showGridLines="0" tabSelected="1" zoomScale="80" zoomScaleNormal="80" workbookViewId="0">
      <selection activeCell="S4" sqref="S4"/>
    </sheetView>
  </sheetViews>
  <sheetFormatPr defaultColWidth="9.08984375" defaultRowHeight="14.5" x14ac:dyDescent="0.35"/>
  <cols>
    <col min="1" max="2" width="9.08984375" style="1"/>
    <col min="3" max="3" width="4.36328125" style="1" customWidth="1"/>
    <col min="4" max="4" width="35.36328125" style="1" customWidth="1"/>
    <col min="5" max="5" width="11.453125" style="1" customWidth="1"/>
    <col min="6" max="6" width="11.36328125" style="1" customWidth="1"/>
    <col min="7" max="9" width="10.54296875" style="1" customWidth="1"/>
    <col min="10" max="10" width="10.453125" style="1" customWidth="1"/>
    <col min="11" max="11" width="9.08984375" style="1"/>
    <col min="12" max="12" width="12.453125" style="1" customWidth="1"/>
    <col min="13" max="16384" width="9.08984375" style="1"/>
  </cols>
  <sheetData>
    <row r="1" spans="1:14" ht="15.5" x14ac:dyDescent="0.35">
      <c r="E1" s="89"/>
      <c r="F1" s="89"/>
      <c r="G1" s="89"/>
      <c r="H1" s="89"/>
    </row>
    <row r="2" spans="1:14" ht="15.5" x14ac:dyDescent="0.35">
      <c r="E2" s="90" t="s">
        <v>104</v>
      </c>
      <c r="F2" s="90"/>
      <c r="G2" s="90"/>
      <c r="H2" s="89"/>
    </row>
    <row r="3" spans="1:14" ht="15.5" x14ac:dyDescent="0.35">
      <c r="E3" s="90" t="s">
        <v>110</v>
      </c>
      <c r="F3" s="90"/>
      <c r="G3" s="90"/>
      <c r="H3" s="89"/>
    </row>
    <row r="4" spans="1:14" ht="15.5" x14ac:dyDescent="0.35">
      <c r="C4" s="1" t="s">
        <v>0</v>
      </c>
      <c r="E4" s="89"/>
      <c r="F4" s="89"/>
      <c r="G4" s="89"/>
      <c r="H4" s="89"/>
      <c r="K4" s="1" t="s">
        <v>1</v>
      </c>
      <c r="L4" s="3">
        <f ca="1">TODAY()</f>
        <v>43585</v>
      </c>
    </row>
    <row r="5" spans="1:14" x14ac:dyDescent="0.35">
      <c r="C5" s="1" t="s">
        <v>2</v>
      </c>
      <c r="E5"/>
    </row>
    <row r="6" spans="1:14" x14ac:dyDescent="0.35">
      <c r="C6" s="1" t="s">
        <v>3</v>
      </c>
      <c r="I6" s="1" t="s">
        <v>4</v>
      </c>
    </row>
    <row r="9" spans="1:14" x14ac:dyDescent="0.35">
      <c r="C9" s="96" t="s">
        <v>103</v>
      </c>
      <c r="D9" s="96"/>
      <c r="E9" s="96"/>
      <c r="F9" s="96"/>
      <c r="G9" s="96"/>
      <c r="H9" s="96"/>
      <c r="I9" s="96"/>
      <c r="J9" s="96"/>
      <c r="K9" s="96"/>
      <c r="L9" s="96"/>
    </row>
    <row r="10" spans="1:14" x14ac:dyDescent="0.35">
      <c r="C10" s="96"/>
      <c r="D10" s="96"/>
      <c r="E10" s="96"/>
      <c r="F10" s="96"/>
      <c r="G10" s="96"/>
      <c r="H10" s="96"/>
      <c r="I10" s="96"/>
      <c r="J10" s="96"/>
      <c r="K10" s="96"/>
      <c r="L10" s="96"/>
    </row>
    <row r="11" spans="1:14" x14ac:dyDescent="0.35">
      <c r="C11" s="96"/>
      <c r="D11" s="96"/>
      <c r="E11" s="96"/>
      <c r="F11" s="96"/>
      <c r="G11" s="96"/>
      <c r="H11" s="96"/>
      <c r="I11" s="96"/>
      <c r="J11" s="96"/>
      <c r="K11" s="96"/>
      <c r="L11" s="96"/>
    </row>
    <row r="12" spans="1:14" ht="14.5" customHeight="1" x14ac:dyDescent="0.45">
      <c r="C12" s="55"/>
      <c r="D12" s="55"/>
      <c r="E12" s="97" t="s">
        <v>112</v>
      </c>
      <c r="F12" s="98"/>
      <c r="G12" s="98"/>
      <c r="H12" s="98"/>
      <c r="I12" s="99"/>
      <c r="J12" s="99"/>
      <c r="K12" s="55"/>
      <c r="L12" s="55"/>
    </row>
    <row r="13" spans="1:14" x14ac:dyDescent="0.35">
      <c r="A13" s="61"/>
      <c r="B13" s="61"/>
      <c r="C13" s="64"/>
      <c r="D13" s="64"/>
      <c r="E13" s="64" t="s">
        <v>111</v>
      </c>
      <c r="F13" s="64"/>
      <c r="G13" s="64"/>
      <c r="H13" s="64"/>
      <c r="I13" s="64"/>
      <c r="J13" s="64"/>
      <c r="K13" s="64"/>
      <c r="L13" s="64"/>
      <c r="M13" s="61"/>
      <c r="N13" s="61"/>
    </row>
    <row r="14" spans="1:14" x14ac:dyDescent="0.35">
      <c r="A14" s="61"/>
      <c r="B14" s="61"/>
      <c r="C14" s="64"/>
      <c r="D14" s="64"/>
      <c r="E14" s="64"/>
      <c r="F14" s="64"/>
      <c r="G14" s="64"/>
      <c r="H14" s="64"/>
      <c r="I14" s="64"/>
      <c r="J14" s="64"/>
      <c r="K14" s="64"/>
      <c r="L14" s="64"/>
      <c r="M14" s="61"/>
      <c r="N14" s="61"/>
    </row>
    <row r="15" spans="1:14" ht="25" customHeight="1" x14ac:dyDescent="0.35">
      <c r="A15" s="61"/>
      <c r="B15" s="61"/>
      <c r="C15" s="64"/>
      <c r="D15" s="64"/>
      <c r="E15" s="64"/>
      <c r="F15" s="64"/>
      <c r="G15" s="64"/>
      <c r="H15" s="64"/>
      <c r="I15" s="64"/>
      <c r="J15" s="64"/>
      <c r="K15" s="64"/>
      <c r="L15" s="64"/>
      <c r="M15" s="61"/>
      <c r="N15" s="61"/>
    </row>
    <row r="16" spans="1:14" hidden="1" x14ac:dyDescent="0.35">
      <c r="A16" s="61"/>
      <c r="B16" s="61"/>
      <c r="C16" s="51"/>
      <c r="D16" s="51"/>
      <c r="E16" s="51"/>
      <c r="F16" s="51"/>
      <c r="G16" s="51"/>
      <c r="H16" s="51"/>
      <c r="I16" s="51"/>
      <c r="J16" s="51"/>
      <c r="K16" s="51"/>
      <c r="L16" s="51"/>
      <c r="M16" s="61"/>
      <c r="N16" s="61"/>
    </row>
    <row r="17" spans="1:14" ht="21.5" customHeight="1" thickBot="1" x14ac:dyDescent="0.55000000000000004">
      <c r="A17" s="61"/>
      <c r="B17" s="61"/>
      <c r="E17" s="91" t="s">
        <v>113</v>
      </c>
      <c r="F17" s="91"/>
      <c r="G17" s="65"/>
      <c r="H17" s="65"/>
      <c r="M17" s="61"/>
      <c r="N17" s="61"/>
    </row>
    <row r="18" spans="1:14" ht="17.5" customHeight="1" x14ac:dyDescent="0.35">
      <c r="A18" s="61"/>
      <c r="B18" s="61"/>
      <c r="C18" s="29" t="s">
        <v>29</v>
      </c>
      <c r="D18" s="21"/>
      <c r="E18" s="21"/>
      <c r="F18" s="21"/>
      <c r="G18" s="21"/>
      <c r="H18" s="21"/>
      <c r="I18" s="21"/>
      <c r="J18" s="21"/>
      <c r="K18" s="21"/>
      <c r="L18" s="22"/>
      <c r="M18" s="61"/>
      <c r="N18" s="61"/>
    </row>
    <row r="19" spans="1:14" ht="43" customHeight="1" x14ac:dyDescent="0.35">
      <c r="A19" s="61"/>
      <c r="B19" s="61"/>
      <c r="C19" s="23"/>
      <c r="D19" s="42" t="s">
        <v>5</v>
      </c>
      <c r="E19" s="43" t="s">
        <v>11</v>
      </c>
      <c r="F19" s="43" t="s">
        <v>48</v>
      </c>
      <c r="G19" s="44" t="s">
        <v>6</v>
      </c>
      <c r="H19" s="44" t="s">
        <v>7</v>
      </c>
      <c r="I19" s="44" t="s">
        <v>8</v>
      </c>
      <c r="J19" s="43" t="s">
        <v>9</v>
      </c>
      <c r="K19" s="43"/>
      <c r="L19" s="45" t="s">
        <v>10</v>
      </c>
      <c r="M19" s="62"/>
      <c r="N19" s="61"/>
    </row>
    <row r="20" spans="1:14" x14ac:dyDescent="0.35">
      <c r="A20" s="61"/>
      <c r="B20" s="61"/>
      <c r="C20" s="23"/>
      <c r="D20" s="19"/>
      <c r="E20" s="11"/>
      <c r="F20" s="15"/>
      <c r="G20" s="12"/>
      <c r="H20" s="19"/>
      <c r="I20" s="19"/>
      <c r="J20" s="52">
        <f>+E20*G20*H20*I20*1/231*0.75</f>
        <v>0</v>
      </c>
      <c r="K20" s="5"/>
      <c r="L20" s="53">
        <f>+ROUNDUP(IF(F20="Yes",J20*30,J20*5),1)</f>
        <v>0</v>
      </c>
      <c r="M20" s="61"/>
      <c r="N20" s="61"/>
    </row>
    <row r="21" spans="1:14" x14ac:dyDescent="0.35">
      <c r="A21" s="61"/>
      <c r="B21" s="61"/>
      <c r="C21" s="23"/>
      <c r="D21" s="19"/>
      <c r="E21" s="11"/>
      <c r="F21" s="15"/>
      <c r="G21" s="12"/>
      <c r="H21" s="19"/>
      <c r="I21" s="19"/>
      <c r="J21" s="52">
        <f t="shared" ref="J21:J29" si="0">+E21*G21*H21*I21*1/231*0.75</f>
        <v>0</v>
      </c>
      <c r="K21" s="5"/>
      <c r="L21" s="53">
        <f t="shared" ref="L21:L31" si="1">+ROUNDUP(IF(F21="Yes",J21*30,J21*5),1)</f>
        <v>0</v>
      </c>
      <c r="M21" s="61"/>
      <c r="N21" s="61"/>
    </row>
    <row r="22" spans="1:14" x14ac:dyDescent="0.35">
      <c r="A22" s="61"/>
      <c r="B22" s="61"/>
      <c r="C22" s="23"/>
      <c r="D22" s="19"/>
      <c r="E22" s="11"/>
      <c r="F22" s="15"/>
      <c r="G22" s="12"/>
      <c r="H22" s="19"/>
      <c r="I22" s="19"/>
      <c r="J22" s="52">
        <f t="shared" si="0"/>
        <v>0</v>
      </c>
      <c r="K22" s="5"/>
      <c r="L22" s="53">
        <f t="shared" si="1"/>
        <v>0</v>
      </c>
      <c r="M22" s="61"/>
      <c r="N22" s="61"/>
    </row>
    <row r="23" spans="1:14" x14ac:dyDescent="0.35">
      <c r="A23" s="61"/>
      <c r="B23" s="61"/>
      <c r="C23" s="23"/>
      <c r="D23" s="19"/>
      <c r="E23" s="11"/>
      <c r="F23" s="15"/>
      <c r="G23" s="12"/>
      <c r="H23" s="19"/>
      <c r="I23" s="19"/>
      <c r="J23" s="52">
        <f t="shared" si="0"/>
        <v>0</v>
      </c>
      <c r="K23" s="5"/>
      <c r="L23" s="53">
        <f t="shared" si="1"/>
        <v>0</v>
      </c>
      <c r="M23" s="61"/>
      <c r="N23" s="61"/>
    </row>
    <row r="24" spans="1:14" x14ac:dyDescent="0.35">
      <c r="A24" s="61"/>
      <c r="B24" s="61"/>
      <c r="C24" s="23"/>
      <c r="D24" s="19"/>
      <c r="E24" s="11"/>
      <c r="F24" s="15"/>
      <c r="G24" s="12"/>
      <c r="H24" s="19"/>
      <c r="I24" s="19"/>
      <c r="J24" s="52">
        <f t="shared" si="0"/>
        <v>0</v>
      </c>
      <c r="K24" s="5"/>
      <c r="L24" s="53">
        <f t="shared" si="1"/>
        <v>0</v>
      </c>
      <c r="M24" s="61"/>
      <c r="N24" s="61"/>
    </row>
    <row r="25" spans="1:14" x14ac:dyDescent="0.35">
      <c r="A25" s="61"/>
      <c r="B25" s="61"/>
      <c r="C25" s="23"/>
      <c r="D25" s="19"/>
      <c r="E25" s="11"/>
      <c r="F25" s="15"/>
      <c r="G25" s="12"/>
      <c r="H25" s="19"/>
      <c r="I25" s="19"/>
      <c r="J25" s="52">
        <f t="shared" si="0"/>
        <v>0</v>
      </c>
      <c r="K25" s="5"/>
      <c r="L25" s="53">
        <f t="shared" si="1"/>
        <v>0</v>
      </c>
      <c r="M25" s="61"/>
      <c r="N25" s="61"/>
    </row>
    <row r="26" spans="1:14" x14ac:dyDescent="0.35">
      <c r="A26" s="61"/>
      <c r="B26" s="61"/>
      <c r="C26" s="23"/>
      <c r="D26" s="19"/>
      <c r="E26" s="11"/>
      <c r="F26" s="15"/>
      <c r="G26" s="12"/>
      <c r="H26" s="19"/>
      <c r="I26" s="19"/>
      <c r="J26" s="52">
        <f t="shared" si="0"/>
        <v>0</v>
      </c>
      <c r="K26" s="5"/>
      <c r="L26" s="53">
        <f t="shared" si="1"/>
        <v>0</v>
      </c>
      <c r="M26" s="61"/>
      <c r="N26" s="61"/>
    </row>
    <row r="27" spans="1:14" x14ac:dyDescent="0.35">
      <c r="A27" s="61"/>
      <c r="B27" s="61"/>
      <c r="C27" s="23"/>
      <c r="D27" s="19"/>
      <c r="E27" s="11"/>
      <c r="F27" s="15"/>
      <c r="G27" s="12"/>
      <c r="H27" s="19"/>
      <c r="I27" s="19"/>
      <c r="J27" s="52">
        <f t="shared" si="0"/>
        <v>0</v>
      </c>
      <c r="K27" s="5"/>
      <c r="L27" s="53">
        <f t="shared" si="1"/>
        <v>0</v>
      </c>
      <c r="M27" s="61"/>
      <c r="N27" s="61"/>
    </row>
    <row r="28" spans="1:14" x14ac:dyDescent="0.35">
      <c r="A28" s="61"/>
      <c r="B28" s="61"/>
      <c r="C28" s="23"/>
      <c r="D28" s="19"/>
      <c r="E28" s="11"/>
      <c r="F28" s="15"/>
      <c r="G28" s="12"/>
      <c r="H28" s="19"/>
      <c r="I28" s="19"/>
      <c r="J28" s="52">
        <f t="shared" si="0"/>
        <v>0</v>
      </c>
      <c r="K28" s="5"/>
      <c r="L28" s="53">
        <f t="shared" si="1"/>
        <v>0</v>
      </c>
      <c r="M28" s="61"/>
      <c r="N28" s="61"/>
    </row>
    <row r="29" spans="1:14" x14ac:dyDescent="0.35">
      <c r="A29" s="61"/>
      <c r="B29" s="61"/>
      <c r="C29" s="23"/>
      <c r="D29" s="19"/>
      <c r="E29" s="11"/>
      <c r="F29" s="15"/>
      <c r="G29" s="12"/>
      <c r="H29" s="19"/>
      <c r="I29" s="19"/>
      <c r="J29" s="52">
        <f t="shared" si="0"/>
        <v>0</v>
      </c>
      <c r="K29" s="5"/>
      <c r="L29" s="53">
        <f t="shared" si="1"/>
        <v>0</v>
      </c>
      <c r="M29" s="61"/>
      <c r="N29" s="61"/>
    </row>
    <row r="30" spans="1:14" x14ac:dyDescent="0.35">
      <c r="A30" s="61"/>
      <c r="B30" s="61"/>
      <c r="C30" s="23"/>
      <c r="D30" s="5" t="s">
        <v>12</v>
      </c>
      <c r="E30" s="11"/>
      <c r="F30" s="15"/>
      <c r="G30" s="46"/>
      <c r="H30" s="46"/>
      <c r="I30" s="46"/>
      <c r="J30" s="52">
        <f>E30</f>
        <v>0</v>
      </c>
      <c r="K30" s="5"/>
      <c r="L30" s="53">
        <f t="shared" si="1"/>
        <v>0</v>
      </c>
      <c r="M30" s="61"/>
      <c r="N30" s="61"/>
    </row>
    <row r="31" spans="1:14" x14ac:dyDescent="0.35">
      <c r="A31" s="61"/>
      <c r="B31" s="61"/>
      <c r="C31" s="23"/>
      <c r="D31" s="5" t="s">
        <v>13</v>
      </c>
      <c r="E31" s="11"/>
      <c r="F31" s="15"/>
      <c r="G31" s="46"/>
      <c r="H31" s="46"/>
      <c r="I31" s="46"/>
      <c r="J31" s="52">
        <f>E31</f>
        <v>0</v>
      </c>
      <c r="K31" s="5"/>
      <c r="L31" s="53">
        <f t="shared" si="1"/>
        <v>0</v>
      </c>
      <c r="M31" s="61"/>
      <c r="N31" s="61"/>
    </row>
    <row r="32" spans="1:14" x14ac:dyDescent="0.35">
      <c r="A32" s="61"/>
      <c r="B32" s="61"/>
      <c r="C32" s="23"/>
      <c r="D32" s="5"/>
      <c r="E32" s="5"/>
      <c r="F32" s="5"/>
      <c r="G32" s="5"/>
      <c r="H32" s="5"/>
      <c r="I32" s="5"/>
      <c r="J32" s="5"/>
      <c r="K32" s="5"/>
      <c r="L32" s="54"/>
      <c r="M32" s="61"/>
      <c r="N32" s="61"/>
    </row>
    <row r="33" spans="1:14" x14ac:dyDescent="0.35">
      <c r="A33" s="61"/>
      <c r="B33" s="61"/>
      <c r="C33" s="23"/>
      <c r="D33" s="5"/>
      <c r="E33" s="5"/>
      <c r="F33" s="5"/>
      <c r="G33" s="5"/>
      <c r="H33" s="5"/>
      <c r="I33" s="5"/>
      <c r="J33" s="52">
        <f>+SUM(J20:J31)</f>
        <v>0</v>
      </c>
      <c r="K33" s="5"/>
      <c r="L33" s="53">
        <f>+SUM(L20:L31)</f>
        <v>0</v>
      </c>
      <c r="M33" s="61"/>
      <c r="N33" s="61"/>
    </row>
    <row r="34" spans="1:14" ht="24" customHeight="1" x14ac:dyDescent="0.35">
      <c r="A34" s="61"/>
      <c r="B34" s="61"/>
      <c r="C34" s="23"/>
      <c r="D34" s="5"/>
      <c r="E34" s="5"/>
      <c r="F34" s="5"/>
      <c r="G34" s="5"/>
      <c r="H34" s="5"/>
      <c r="I34" s="5"/>
      <c r="J34" s="16" t="s">
        <v>14</v>
      </c>
      <c r="K34" s="5"/>
      <c r="L34" s="47" t="s">
        <v>15</v>
      </c>
      <c r="M34" s="61"/>
      <c r="N34" s="61"/>
    </row>
    <row r="35" spans="1:14" x14ac:dyDescent="0.35">
      <c r="A35" s="61"/>
      <c r="B35" s="61"/>
      <c r="C35" s="23"/>
      <c r="D35" s="34" t="s">
        <v>17</v>
      </c>
      <c r="E35" s="5"/>
      <c r="F35" s="5"/>
      <c r="G35" s="5"/>
      <c r="H35" s="5"/>
      <c r="I35" s="5"/>
      <c r="J35" s="5"/>
      <c r="K35" s="5"/>
      <c r="L35" s="24"/>
      <c r="M35" s="61"/>
      <c r="N35" s="61"/>
    </row>
    <row r="36" spans="1:14" x14ac:dyDescent="0.35">
      <c r="A36" s="61"/>
      <c r="B36" s="61"/>
      <c r="C36" s="23"/>
      <c r="D36" s="95" t="s">
        <v>16</v>
      </c>
      <c r="E36" s="19"/>
      <c r="F36" s="48"/>
      <c r="G36" s="48" t="s">
        <v>114</v>
      </c>
      <c r="H36" s="48"/>
      <c r="I36" s="5"/>
      <c r="J36" s="19"/>
      <c r="K36" s="5"/>
      <c r="L36" s="25">
        <f>+IF(E36&lt;5,J36*60*0.3,IF(AND(E36&lt;10,E36&gt;=5),J36*60*0.65,J36*60*1))</f>
        <v>0</v>
      </c>
      <c r="M36" s="61"/>
      <c r="N36" s="61"/>
    </row>
    <row r="37" spans="1:14" x14ac:dyDescent="0.35">
      <c r="A37" s="61"/>
      <c r="B37" s="61"/>
      <c r="C37" s="23"/>
      <c r="D37" s="5"/>
      <c r="E37" s="5"/>
      <c r="F37" s="5"/>
      <c r="G37" s="5" t="s">
        <v>115</v>
      </c>
      <c r="H37" s="5"/>
      <c r="I37" s="5"/>
      <c r="J37" s="5"/>
      <c r="K37" s="5"/>
      <c r="L37" s="49" t="s">
        <v>18</v>
      </c>
      <c r="M37" s="61"/>
      <c r="N37" s="61"/>
    </row>
    <row r="38" spans="1:14" x14ac:dyDescent="0.35">
      <c r="A38" s="61"/>
      <c r="B38" s="61"/>
      <c r="C38" s="23"/>
      <c r="D38" s="5"/>
      <c r="E38" s="5"/>
      <c r="F38" s="5"/>
      <c r="G38" s="5"/>
      <c r="H38" s="5"/>
      <c r="I38" s="5"/>
      <c r="J38" s="5"/>
      <c r="K38" s="5"/>
      <c r="L38" s="24"/>
      <c r="M38" s="61"/>
      <c r="N38" s="61"/>
    </row>
    <row r="39" spans="1:14" x14ac:dyDescent="0.35">
      <c r="A39" s="61"/>
      <c r="B39" s="61"/>
      <c r="C39" s="23"/>
      <c r="D39" s="5"/>
      <c r="E39" s="34"/>
      <c r="F39" s="5"/>
      <c r="G39" s="5"/>
      <c r="H39" s="5"/>
      <c r="I39" s="5"/>
      <c r="J39" s="5"/>
      <c r="K39" s="50" t="s">
        <v>19</v>
      </c>
      <c r="L39" s="53">
        <f>+L33+L36</f>
        <v>0</v>
      </c>
      <c r="M39" s="61"/>
      <c r="N39" s="61"/>
    </row>
    <row r="40" spans="1:14" ht="15" thickBot="1" x14ac:dyDescent="0.4">
      <c r="A40" s="61"/>
      <c r="B40" s="61"/>
      <c r="C40" s="26"/>
      <c r="D40" s="27"/>
      <c r="E40" s="27"/>
      <c r="F40" s="27"/>
      <c r="G40" s="27"/>
      <c r="H40" s="27"/>
      <c r="I40" s="27"/>
      <c r="J40" s="27"/>
      <c r="K40" s="27"/>
      <c r="L40" s="63"/>
      <c r="M40" s="61"/>
      <c r="N40" s="61"/>
    </row>
    <row r="41" spans="1:14" x14ac:dyDescent="0.35">
      <c r="A41" s="61"/>
      <c r="B41" s="56"/>
      <c r="C41" s="56"/>
      <c r="D41" s="56"/>
      <c r="E41" s="56"/>
      <c r="F41" s="56"/>
      <c r="G41" s="56"/>
      <c r="H41" s="56"/>
      <c r="I41" s="56"/>
      <c r="J41" s="56"/>
      <c r="K41" s="56"/>
      <c r="L41" s="56"/>
      <c r="M41" s="61"/>
      <c r="N41" s="61"/>
    </row>
    <row r="42" spans="1:14" x14ac:dyDescent="0.35">
      <c r="A42" s="61"/>
      <c r="B42" s="56"/>
      <c r="C42" s="56"/>
      <c r="D42" s="56"/>
      <c r="E42" s="56"/>
      <c r="F42" s="56"/>
      <c r="G42" s="56"/>
      <c r="H42" s="56"/>
      <c r="I42" s="56"/>
      <c r="J42" s="56"/>
      <c r="K42" s="56"/>
      <c r="L42" s="56"/>
      <c r="M42" s="61"/>
      <c r="N42" s="61"/>
    </row>
    <row r="43" spans="1:14" x14ac:dyDescent="0.35">
      <c r="A43" s="61"/>
      <c r="B43" s="56"/>
      <c r="C43" s="58"/>
      <c r="D43" s="58"/>
      <c r="E43" s="58"/>
      <c r="F43" s="58"/>
      <c r="G43" s="58"/>
      <c r="H43" s="58"/>
      <c r="I43" s="58"/>
      <c r="J43" s="58"/>
      <c r="K43" s="58"/>
      <c r="L43" s="58"/>
      <c r="M43" s="61"/>
      <c r="N43" s="61"/>
    </row>
    <row r="44" spans="1:14" ht="31.5" customHeight="1" thickBot="1" x14ac:dyDescent="0.55000000000000004">
      <c r="A44" s="61"/>
      <c r="B44" s="61"/>
      <c r="C44" s="23"/>
      <c r="D44" s="5"/>
      <c r="E44" s="5"/>
      <c r="F44" s="92" t="s">
        <v>108</v>
      </c>
      <c r="G44" s="5"/>
      <c r="H44" s="5"/>
      <c r="I44" s="5"/>
      <c r="J44" s="5"/>
      <c r="K44" s="5"/>
      <c r="L44" s="24"/>
      <c r="M44" s="61"/>
      <c r="N44" s="61"/>
    </row>
    <row r="45" spans="1:14" x14ac:dyDescent="0.35">
      <c r="A45" s="61"/>
      <c r="B45" s="61"/>
      <c r="C45" s="20" t="s">
        <v>20</v>
      </c>
      <c r="D45" s="21"/>
      <c r="E45" s="21"/>
      <c r="F45" s="21"/>
      <c r="G45" s="21"/>
      <c r="H45" s="21"/>
      <c r="I45" s="21"/>
      <c r="J45" s="21"/>
      <c r="K45" s="21"/>
      <c r="L45" s="22"/>
      <c r="M45" s="61"/>
      <c r="N45" s="61"/>
    </row>
    <row r="46" spans="1:14" x14ac:dyDescent="0.35">
      <c r="A46" s="61"/>
      <c r="B46" s="61"/>
      <c r="C46" s="23"/>
      <c r="D46" s="18" t="s">
        <v>26</v>
      </c>
      <c r="E46" s="17"/>
      <c r="F46" s="5"/>
      <c r="G46" s="5"/>
      <c r="H46" s="5"/>
      <c r="I46" s="5"/>
      <c r="J46" s="5"/>
      <c r="K46" s="5"/>
      <c r="L46" s="24"/>
      <c r="M46" s="61"/>
      <c r="N46" s="61"/>
    </row>
    <row r="47" spans="1:14" x14ac:dyDescent="0.35">
      <c r="A47" s="61"/>
      <c r="B47" s="61"/>
      <c r="C47" s="23"/>
      <c r="D47" s="18" t="s">
        <v>21</v>
      </c>
      <c r="E47" s="19"/>
      <c r="F47" s="5"/>
      <c r="G47" s="5"/>
      <c r="H47" s="5"/>
      <c r="I47" s="5"/>
      <c r="J47" s="5"/>
      <c r="K47" s="5"/>
      <c r="L47" s="24"/>
      <c r="M47" s="61"/>
      <c r="N47" s="61"/>
    </row>
    <row r="48" spans="1:14" x14ac:dyDescent="0.35">
      <c r="A48" s="61"/>
      <c r="B48" s="61"/>
      <c r="C48" s="23"/>
      <c r="D48" s="18" t="s">
        <v>22</v>
      </c>
      <c r="E48" s="19"/>
      <c r="F48" s="5"/>
      <c r="G48" s="5"/>
      <c r="H48" s="5"/>
      <c r="I48" s="5"/>
      <c r="J48" s="5"/>
      <c r="K48" s="5"/>
      <c r="L48" s="24"/>
      <c r="M48" s="61"/>
      <c r="N48" s="61"/>
    </row>
    <row r="49" spans="1:14" x14ac:dyDescent="0.35">
      <c r="A49" s="61"/>
      <c r="B49" s="61"/>
      <c r="C49" s="23"/>
      <c r="D49" s="18" t="s">
        <v>23</v>
      </c>
      <c r="E49" s="19"/>
      <c r="F49" s="5"/>
      <c r="G49" s="5"/>
      <c r="H49" s="5"/>
      <c r="I49" s="5"/>
      <c r="J49" s="5"/>
      <c r="K49" s="5"/>
      <c r="L49" s="24"/>
      <c r="M49" s="61"/>
      <c r="N49" s="61"/>
    </row>
    <row r="50" spans="1:14" x14ac:dyDescent="0.35">
      <c r="A50" s="61"/>
      <c r="B50" s="61"/>
      <c r="C50" s="23"/>
      <c r="D50" s="18" t="s">
        <v>24</v>
      </c>
      <c r="E50" s="19"/>
      <c r="F50" s="5"/>
      <c r="G50" s="5"/>
      <c r="H50" s="5"/>
      <c r="I50" s="5"/>
      <c r="J50" s="5"/>
      <c r="K50" s="5"/>
      <c r="L50" s="24"/>
      <c r="M50" s="61"/>
      <c r="N50" s="61"/>
    </row>
    <row r="51" spans="1:14" x14ac:dyDescent="0.35">
      <c r="A51" s="61"/>
      <c r="B51" s="61"/>
      <c r="C51" s="23"/>
      <c r="D51" s="18" t="s">
        <v>25</v>
      </c>
      <c r="E51" s="19"/>
      <c r="F51" s="5"/>
      <c r="G51" s="5"/>
      <c r="H51" s="5"/>
      <c r="I51" s="5"/>
      <c r="J51" s="4" t="s">
        <v>27</v>
      </c>
      <c r="K51" s="5"/>
      <c r="L51" s="25">
        <f>+E48*E49*E50</f>
        <v>0</v>
      </c>
      <c r="M51" s="61"/>
      <c r="N51" s="61"/>
    </row>
    <row r="52" spans="1:14" ht="15" thickBot="1" x14ac:dyDescent="0.4">
      <c r="A52" s="61"/>
      <c r="B52" s="61"/>
      <c r="C52" s="26"/>
      <c r="D52" s="27"/>
      <c r="E52" s="27"/>
      <c r="F52" s="27"/>
      <c r="G52" s="27"/>
      <c r="H52" s="27"/>
      <c r="I52" s="27"/>
      <c r="J52" s="27"/>
      <c r="K52" s="27"/>
      <c r="L52" s="63"/>
      <c r="M52" s="61"/>
      <c r="N52" s="61"/>
    </row>
    <row r="53" spans="1:14" x14ac:dyDescent="0.35">
      <c r="A53" s="61"/>
      <c r="B53" s="56"/>
      <c r="C53" s="56"/>
      <c r="D53" s="56"/>
      <c r="E53" s="56"/>
      <c r="F53" s="56"/>
      <c r="G53" s="56"/>
      <c r="H53" s="56"/>
      <c r="I53" s="56"/>
      <c r="J53" s="56"/>
      <c r="K53" s="56"/>
      <c r="L53" s="56"/>
      <c r="M53" s="61"/>
      <c r="N53" s="61"/>
    </row>
    <row r="54" spans="1:14" x14ac:dyDescent="0.35">
      <c r="A54" s="61"/>
      <c r="B54" s="56"/>
      <c r="C54" s="56"/>
      <c r="D54" s="56"/>
      <c r="E54" s="56"/>
      <c r="F54" s="56"/>
      <c r="G54" s="56"/>
      <c r="H54" s="56"/>
      <c r="I54" s="56"/>
      <c r="J54" s="56"/>
      <c r="K54" s="56"/>
      <c r="L54" s="56"/>
      <c r="M54" s="61"/>
      <c r="N54" s="61"/>
    </row>
    <row r="55" spans="1:14" x14ac:dyDescent="0.35">
      <c r="A55" s="61"/>
      <c r="B55" s="56"/>
      <c r="C55" s="58"/>
      <c r="D55" s="58"/>
      <c r="E55" s="58"/>
      <c r="F55" s="58"/>
      <c r="G55" s="58"/>
      <c r="H55" s="58"/>
      <c r="I55" s="58"/>
      <c r="J55" s="58"/>
      <c r="K55" s="58"/>
      <c r="L55" s="58"/>
      <c r="M55" s="61"/>
      <c r="N55" s="61"/>
    </row>
    <row r="56" spans="1:14" ht="25" customHeight="1" thickBot="1" x14ac:dyDescent="0.55000000000000004">
      <c r="A56" s="61"/>
      <c r="B56" s="61"/>
      <c r="C56" s="23"/>
      <c r="D56" s="5"/>
      <c r="E56" s="5"/>
      <c r="F56" s="92" t="s">
        <v>107</v>
      </c>
      <c r="G56" s="5"/>
      <c r="H56" s="5"/>
      <c r="I56" s="5"/>
      <c r="J56" s="5"/>
      <c r="K56" s="5"/>
      <c r="L56" s="24"/>
      <c r="M56" s="61"/>
      <c r="N56" s="61"/>
    </row>
    <row r="57" spans="1:14" x14ac:dyDescent="0.35">
      <c r="A57" s="61"/>
      <c r="B57" s="61"/>
      <c r="C57" s="28" t="s">
        <v>28</v>
      </c>
      <c r="D57" s="21"/>
      <c r="E57" s="21"/>
      <c r="F57" s="21"/>
      <c r="G57" s="21"/>
      <c r="H57" s="21"/>
      <c r="I57" s="21"/>
      <c r="J57" s="21"/>
      <c r="K57" s="21"/>
      <c r="L57" s="22"/>
      <c r="M57" s="61"/>
      <c r="N57" s="61"/>
    </row>
    <row r="58" spans="1:14" x14ac:dyDescent="0.35">
      <c r="A58" s="61"/>
      <c r="B58" s="61"/>
      <c r="C58" s="23"/>
      <c r="D58" s="5" t="s">
        <v>30</v>
      </c>
      <c r="E58" s="15"/>
      <c r="F58" s="5" t="s">
        <v>31</v>
      </c>
      <c r="G58" s="5"/>
      <c r="H58" s="5"/>
      <c r="I58" s="5"/>
      <c r="J58" s="5"/>
      <c r="K58" s="5"/>
      <c r="L58" s="25" t="str">
        <f>+IF(E58="3in Pipe",50,IF(E58="4in Pipe",110,IF(E58="6in Pipe",314,"")))</f>
        <v/>
      </c>
      <c r="M58" s="61"/>
      <c r="N58" s="61"/>
    </row>
    <row r="59" spans="1:14" ht="15" thickBot="1" x14ac:dyDescent="0.4">
      <c r="A59" s="61"/>
      <c r="B59" s="61"/>
      <c r="C59" s="26"/>
      <c r="D59" s="27"/>
      <c r="E59" s="27"/>
      <c r="F59" s="27"/>
      <c r="G59" s="27"/>
      <c r="H59" s="27"/>
      <c r="I59" s="27"/>
      <c r="J59" s="27"/>
      <c r="K59" s="27"/>
      <c r="L59" s="63"/>
      <c r="M59" s="61"/>
      <c r="N59" s="61"/>
    </row>
    <row r="60" spans="1:14" x14ac:dyDescent="0.35">
      <c r="A60" s="61"/>
      <c r="B60" s="56"/>
      <c r="C60" s="56"/>
      <c r="D60" s="56"/>
      <c r="E60" s="56"/>
      <c r="F60" s="56"/>
      <c r="G60" s="56"/>
      <c r="H60" s="56"/>
      <c r="I60" s="56"/>
      <c r="J60" s="56"/>
      <c r="K60" s="56"/>
      <c r="L60" s="56"/>
      <c r="M60" s="61"/>
      <c r="N60" s="61"/>
    </row>
    <row r="61" spans="1:14" x14ac:dyDescent="0.35">
      <c r="A61" s="61"/>
      <c r="B61" s="56"/>
      <c r="C61" s="56"/>
      <c r="D61" s="56"/>
      <c r="E61" s="56"/>
      <c r="F61" s="56"/>
      <c r="G61" s="56"/>
      <c r="H61" s="56"/>
      <c r="I61" s="56"/>
      <c r="J61" s="56"/>
      <c r="K61" s="56"/>
      <c r="L61" s="56"/>
      <c r="M61" s="61"/>
      <c r="N61" s="61"/>
    </row>
    <row r="62" spans="1:14" x14ac:dyDescent="0.35">
      <c r="A62" s="61"/>
      <c r="B62" s="56"/>
      <c r="C62" s="58"/>
      <c r="D62" s="58"/>
      <c r="E62" s="58"/>
      <c r="F62" s="58"/>
      <c r="G62" s="58"/>
      <c r="H62" s="58"/>
      <c r="I62" s="58"/>
      <c r="J62" s="58"/>
      <c r="K62" s="58"/>
      <c r="L62" s="58"/>
      <c r="M62" s="61"/>
      <c r="N62" s="61"/>
    </row>
    <row r="63" spans="1:14" ht="25" customHeight="1" thickBot="1" x14ac:dyDescent="0.55000000000000004">
      <c r="A63" s="61"/>
      <c r="B63" s="61"/>
      <c r="C63" s="23"/>
      <c r="D63" s="5"/>
      <c r="E63" s="5"/>
      <c r="F63" s="92" t="s">
        <v>109</v>
      </c>
      <c r="G63" s="59"/>
      <c r="H63" s="5"/>
      <c r="I63" s="5"/>
      <c r="J63" s="5"/>
      <c r="K63" s="5"/>
      <c r="L63" s="24"/>
      <c r="M63" s="61"/>
      <c r="N63" s="61"/>
    </row>
    <row r="64" spans="1:14" x14ac:dyDescent="0.35">
      <c r="A64" s="61"/>
      <c r="B64" s="61"/>
      <c r="C64" s="29" t="s">
        <v>32</v>
      </c>
      <c r="D64" s="21"/>
      <c r="E64" s="21"/>
      <c r="F64" s="21"/>
      <c r="G64" s="21"/>
      <c r="H64" s="21"/>
      <c r="I64" s="21"/>
      <c r="J64" s="21"/>
      <c r="K64" s="21"/>
      <c r="L64" s="22"/>
      <c r="M64" s="61"/>
      <c r="N64" s="61"/>
    </row>
    <row r="65" spans="1:14" x14ac:dyDescent="0.35">
      <c r="A65" s="61"/>
      <c r="B65" s="61"/>
      <c r="C65" s="23"/>
      <c r="D65" s="5" t="s">
        <v>33</v>
      </c>
      <c r="E65" s="13"/>
      <c r="F65" s="5"/>
      <c r="G65" s="5"/>
      <c r="H65" s="5"/>
      <c r="I65" s="5"/>
      <c r="J65" s="5"/>
      <c r="K65" s="5"/>
      <c r="L65" s="24"/>
      <c r="M65" s="61"/>
      <c r="N65" s="61"/>
    </row>
    <row r="66" spans="1:14" x14ac:dyDescent="0.35">
      <c r="A66" s="61"/>
      <c r="B66" s="61"/>
      <c r="C66" s="23"/>
      <c r="D66" s="5" t="s">
        <v>34</v>
      </c>
      <c r="E66" s="15"/>
      <c r="F66" s="5"/>
      <c r="G66" s="30" t="str">
        <f>+IFERROR(MID(E66,FIND("(",E66)+1,4),"")</f>
        <v/>
      </c>
      <c r="H66" s="5"/>
      <c r="I66" s="5"/>
      <c r="J66" s="5"/>
      <c r="K66" s="5"/>
      <c r="L66" s="24"/>
      <c r="M66" s="61"/>
      <c r="N66" s="61"/>
    </row>
    <row r="67" spans="1:14" x14ac:dyDescent="0.35">
      <c r="A67" s="61"/>
      <c r="B67" s="61"/>
      <c r="C67" s="23"/>
      <c r="D67" s="5" t="s">
        <v>35</v>
      </c>
      <c r="E67" s="15"/>
      <c r="F67" s="5"/>
      <c r="G67" s="30" t="str">
        <f>+IFERROR(MID(E67,FIND("(",E67)+1,1),"")</f>
        <v/>
      </c>
      <c r="H67" s="5"/>
      <c r="I67" s="5"/>
      <c r="J67" s="5"/>
      <c r="K67" s="5"/>
      <c r="L67" s="24"/>
      <c r="M67" s="61"/>
      <c r="N67" s="61"/>
    </row>
    <row r="68" spans="1:14" x14ac:dyDescent="0.35">
      <c r="A68" s="61"/>
      <c r="B68" s="61"/>
      <c r="C68" s="23"/>
      <c r="D68" s="5" t="s">
        <v>36</v>
      </c>
      <c r="E68" s="15"/>
      <c r="F68" s="5"/>
      <c r="G68" s="30" t="str">
        <f>+IFERROR(MID(E68,FIND("(",E68)+1,3),"")</f>
        <v/>
      </c>
      <c r="H68" s="5"/>
      <c r="I68" s="5"/>
      <c r="J68" s="5"/>
      <c r="K68" s="5"/>
      <c r="L68" s="24"/>
      <c r="M68" s="61"/>
      <c r="N68" s="61"/>
    </row>
    <row r="69" spans="1:14" x14ac:dyDescent="0.35">
      <c r="A69" s="61"/>
      <c r="B69" s="61"/>
      <c r="C69" s="23"/>
      <c r="D69" s="5" t="s">
        <v>37</v>
      </c>
      <c r="E69" s="15"/>
      <c r="F69" s="5"/>
      <c r="G69" s="30" t="str">
        <f>+IFERROR(MID(E69,FIND("(",E69)+1,3),"")</f>
        <v/>
      </c>
      <c r="H69" s="5"/>
      <c r="I69" s="5"/>
      <c r="J69" s="5"/>
      <c r="K69" s="5"/>
      <c r="L69" s="25" t="str">
        <f>+IF(E65&gt;1,E65*G66*G67*G68*G69,"")</f>
        <v/>
      </c>
      <c r="M69" s="61"/>
      <c r="N69" s="61"/>
    </row>
    <row r="70" spans="1:14" ht="15" thickBot="1" x14ac:dyDescent="0.4">
      <c r="A70" s="61"/>
      <c r="B70" s="61"/>
      <c r="C70" s="26"/>
      <c r="D70" s="27"/>
      <c r="E70" s="27"/>
      <c r="F70" s="27"/>
      <c r="G70" s="27"/>
      <c r="H70" s="27"/>
      <c r="I70" s="27"/>
      <c r="J70" s="27"/>
      <c r="K70" s="27"/>
      <c r="L70" s="63"/>
      <c r="M70" s="61"/>
      <c r="N70" s="61"/>
    </row>
    <row r="71" spans="1:14" x14ac:dyDescent="0.35">
      <c r="A71" s="61"/>
      <c r="B71" s="56"/>
      <c r="C71" s="56"/>
      <c r="D71" s="56"/>
      <c r="E71" s="56"/>
      <c r="F71" s="56"/>
      <c r="G71" s="56"/>
      <c r="H71" s="56"/>
      <c r="I71" s="56"/>
      <c r="J71" s="56"/>
      <c r="K71" s="56"/>
      <c r="L71" s="56"/>
      <c r="M71" s="61"/>
      <c r="N71" s="61"/>
    </row>
    <row r="72" spans="1:14" x14ac:dyDescent="0.35">
      <c r="A72" s="61"/>
      <c r="B72" s="56"/>
      <c r="C72" s="56"/>
      <c r="D72" s="56"/>
      <c r="E72" s="56"/>
      <c r="F72" s="56"/>
      <c r="G72" s="56"/>
      <c r="H72" s="56"/>
      <c r="I72" s="56"/>
      <c r="J72" s="56"/>
      <c r="K72" s="56"/>
      <c r="L72" s="56"/>
      <c r="M72" s="61"/>
      <c r="N72" s="61"/>
    </row>
    <row r="73" spans="1:14" x14ac:dyDescent="0.35">
      <c r="A73" s="61"/>
      <c r="B73" s="56"/>
      <c r="C73" s="58"/>
      <c r="D73" s="58"/>
      <c r="E73" s="58"/>
      <c r="F73" s="58"/>
      <c r="G73" s="58"/>
      <c r="H73" s="58"/>
      <c r="I73" s="58"/>
      <c r="J73" s="58"/>
      <c r="K73" s="58"/>
      <c r="L73" s="58"/>
      <c r="M73" s="61"/>
      <c r="N73" s="61"/>
    </row>
    <row r="74" spans="1:14" ht="26" customHeight="1" thickBot="1" x14ac:dyDescent="0.55000000000000004">
      <c r="A74" s="61"/>
      <c r="B74" s="61"/>
      <c r="C74" s="23"/>
      <c r="D74" s="5"/>
      <c r="E74" s="5"/>
      <c r="F74" s="92" t="s">
        <v>105</v>
      </c>
      <c r="G74" s="60"/>
      <c r="H74" s="60"/>
      <c r="I74" s="5"/>
      <c r="J74" s="5"/>
      <c r="K74" s="5"/>
      <c r="L74" s="24"/>
      <c r="M74" s="61"/>
      <c r="N74" s="61"/>
    </row>
    <row r="75" spans="1:14" x14ac:dyDescent="0.35">
      <c r="A75" s="61"/>
      <c r="B75" s="61"/>
      <c r="C75" s="29" t="s">
        <v>39</v>
      </c>
      <c r="D75" s="21"/>
      <c r="E75" s="21"/>
      <c r="F75" s="21"/>
      <c r="G75" s="21"/>
      <c r="H75" s="21"/>
      <c r="I75" s="21"/>
      <c r="J75" s="21"/>
      <c r="K75" s="21"/>
      <c r="L75" s="22"/>
      <c r="M75" s="61"/>
      <c r="N75" s="61"/>
    </row>
    <row r="76" spans="1:14" x14ac:dyDescent="0.35">
      <c r="A76" s="61"/>
      <c r="B76" s="61"/>
      <c r="C76" s="23" t="s">
        <v>40</v>
      </c>
      <c r="D76" s="5"/>
      <c r="E76" s="5"/>
      <c r="F76" s="5"/>
      <c r="G76" s="31" t="s">
        <v>44</v>
      </c>
      <c r="H76" s="5"/>
      <c r="I76" s="5"/>
      <c r="J76" s="5"/>
      <c r="K76" s="5"/>
      <c r="L76" s="24"/>
      <c r="M76" s="61"/>
      <c r="N76" s="61"/>
    </row>
    <row r="77" spans="1:14" x14ac:dyDescent="0.35">
      <c r="A77" s="61"/>
      <c r="B77" s="61"/>
      <c r="C77" s="23"/>
      <c r="D77" s="5" t="s">
        <v>41</v>
      </c>
      <c r="E77" s="13"/>
      <c r="F77" s="5"/>
      <c r="G77" s="32" t="s">
        <v>45</v>
      </c>
      <c r="H77" s="5"/>
      <c r="I77" s="19"/>
      <c r="J77" s="5"/>
      <c r="K77" s="5"/>
      <c r="L77" s="24"/>
      <c r="M77" s="61"/>
      <c r="N77" s="61"/>
    </row>
    <row r="78" spans="1:14" x14ac:dyDescent="0.35">
      <c r="A78" s="61"/>
      <c r="B78" s="61"/>
      <c r="C78" s="23"/>
      <c r="D78" s="5" t="s">
        <v>42</v>
      </c>
      <c r="E78" s="15"/>
      <c r="F78" s="30" t="str">
        <f>+IFERROR(MID(E78,FIND("(",E78)+1,2),"")</f>
        <v/>
      </c>
      <c r="G78" s="32" t="s">
        <v>90</v>
      </c>
      <c r="H78" s="5"/>
      <c r="I78" s="5"/>
      <c r="J78" s="5"/>
      <c r="K78" s="5"/>
      <c r="L78" s="24"/>
      <c r="M78" s="61"/>
      <c r="N78" s="61"/>
    </row>
    <row r="79" spans="1:14" x14ac:dyDescent="0.35">
      <c r="A79" s="61"/>
      <c r="B79" s="61"/>
      <c r="C79" s="23"/>
      <c r="D79" s="5" t="s">
        <v>89</v>
      </c>
      <c r="E79" s="14"/>
      <c r="F79" s="5"/>
      <c r="G79" s="32" t="s">
        <v>43</v>
      </c>
      <c r="H79" s="5"/>
      <c r="I79" s="15"/>
      <c r="J79" s="5"/>
      <c r="K79" s="5"/>
      <c r="L79" s="24"/>
      <c r="M79" s="61"/>
      <c r="N79" s="61"/>
    </row>
    <row r="80" spans="1:14" x14ac:dyDescent="0.35">
      <c r="A80" s="61"/>
      <c r="B80" s="61"/>
      <c r="C80" s="23"/>
      <c r="D80" s="5" t="s">
        <v>43</v>
      </c>
      <c r="E80" s="15"/>
      <c r="F80" s="30" t="str">
        <f>+IFERROR(MID(E80,FIND("(",E80)+1,4),"")</f>
        <v/>
      </c>
      <c r="G80" s="5"/>
      <c r="H80" s="5"/>
      <c r="I80" s="5"/>
      <c r="J80" s="5"/>
      <c r="K80" s="5"/>
      <c r="L80" s="25" t="str">
        <f>+IF(E77&gt;1,E77*F78*E79/12*F80,IF(I77&gt;0,I77*I78*J79,""))</f>
        <v/>
      </c>
      <c r="M80" s="61"/>
      <c r="N80" s="61"/>
    </row>
    <row r="81" spans="1:15" ht="15" thickBot="1" x14ac:dyDescent="0.4">
      <c r="A81" s="61"/>
      <c r="B81" s="61"/>
      <c r="C81" s="26"/>
      <c r="D81" s="27"/>
      <c r="E81" s="27"/>
      <c r="F81" s="27"/>
      <c r="G81" s="27"/>
      <c r="H81" s="27"/>
      <c r="I81" s="27"/>
      <c r="J81" s="27"/>
      <c r="K81" s="27"/>
      <c r="L81" s="63"/>
      <c r="M81" s="61"/>
      <c r="N81" s="61"/>
    </row>
    <row r="82" spans="1:15" x14ac:dyDescent="0.35">
      <c r="A82" s="61"/>
      <c r="B82" s="56"/>
      <c r="C82" s="56"/>
      <c r="D82" s="56"/>
      <c r="E82" s="56"/>
      <c r="F82" s="56"/>
      <c r="G82" s="56"/>
      <c r="H82" s="56"/>
      <c r="I82" s="56"/>
      <c r="J82" s="56"/>
      <c r="K82" s="56"/>
      <c r="L82" s="56"/>
      <c r="M82" s="61"/>
      <c r="N82" s="61"/>
    </row>
    <row r="83" spans="1:15" x14ac:dyDescent="0.35">
      <c r="A83" s="61"/>
      <c r="B83" s="56"/>
      <c r="C83" s="58"/>
      <c r="D83" s="58"/>
      <c r="E83" s="58"/>
      <c r="F83" s="58"/>
      <c r="G83" s="58"/>
      <c r="H83" s="58"/>
      <c r="I83" s="58"/>
      <c r="J83" s="58"/>
      <c r="K83" s="58"/>
      <c r="L83" s="58"/>
      <c r="M83" s="61"/>
      <c r="N83" s="61"/>
    </row>
    <row r="84" spans="1:15" hidden="1" x14ac:dyDescent="0.35">
      <c r="A84" s="61"/>
      <c r="B84" s="61"/>
      <c r="C84" s="57"/>
      <c r="D84" s="58"/>
      <c r="E84" s="58"/>
      <c r="F84" s="58"/>
      <c r="G84" s="58"/>
      <c r="H84" s="58"/>
      <c r="I84" s="58"/>
      <c r="J84" s="58"/>
      <c r="K84" s="58"/>
      <c r="L84" s="58"/>
      <c r="M84" s="61"/>
      <c r="N84" s="61"/>
    </row>
    <row r="85" spans="1:15" ht="40.5" customHeight="1" thickBot="1" x14ac:dyDescent="0.7">
      <c r="A85" s="61"/>
      <c r="B85" s="61"/>
      <c r="C85" s="67"/>
      <c r="D85" s="68"/>
      <c r="E85" s="93" t="s">
        <v>106</v>
      </c>
      <c r="F85" s="69"/>
      <c r="G85" s="70"/>
      <c r="H85" s="70"/>
      <c r="I85" s="68"/>
      <c r="J85" s="68"/>
      <c r="K85" s="68"/>
      <c r="L85" s="71"/>
      <c r="M85" s="61"/>
      <c r="N85" s="61"/>
    </row>
    <row r="86" spans="1:15" x14ac:dyDescent="0.35">
      <c r="A86" s="61"/>
      <c r="B86" s="61"/>
      <c r="C86" s="72"/>
      <c r="D86" s="73"/>
      <c r="E86" s="73"/>
      <c r="F86" s="73"/>
      <c r="G86" s="73"/>
      <c r="H86" s="73"/>
      <c r="I86" s="73"/>
      <c r="J86" s="73"/>
      <c r="K86" s="73"/>
      <c r="L86" s="74"/>
      <c r="M86" s="61"/>
      <c r="N86" s="61"/>
    </row>
    <row r="87" spans="1:15" x14ac:dyDescent="0.35">
      <c r="A87" s="61"/>
      <c r="B87" s="61"/>
      <c r="C87" s="75" t="s">
        <v>38</v>
      </c>
      <c r="D87" s="68"/>
      <c r="E87" s="76"/>
      <c r="F87" s="77">
        <f>+IF(E87="Heavy",1.25,IF(E87="Light",0.75,1))</f>
        <v>1</v>
      </c>
      <c r="G87" s="68"/>
      <c r="H87" s="68"/>
      <c r="I87" s="68"/>
      <c r="J87" s="68"/>
      <c r="K87" s="68"/>
      <c r="L87" s="78" t="str">
        <f>+IF(MAX($L$58,$L$51,$L$39)&lt;1,"N/A",IF(E46="Yes",MAX($L$58,$L$51,$L$39)*1.25*$F$87,MAX($L$58,$L$51,$L$39)*$F$87))</f>
        <v>N/A</v>
      </c>
      <c r="M87" s="61"/>
      <c r="N87" s="61"/>
    </row>
    <row r="88" spans="1:15" x14ac:dyDescent="0.35">
      <c r="A88" s="61"/>
      <c r="B88" s="61"/>
      <c r="C88" s="75" t="s">
        <v>98</v>
      </c>
      <c r="D88" s="68"/>
      <c r="E88" s="79"/>
      <c r="F88" s="68"/>
      <c r="G88" s="68"/>
      <c r="H88" s="68"/>
      <c r="I88" s="68"/>
      <c r="J88" s="68"/>
      <c r="K88" s="68"/>
      <c r="L88" s="80" t="s">
        <v>100</v>
      </c>
      <c r="M88" s="61"/>
      <c r="N88" s="61"/>
    </row>
    <row r="89" spans="1:15" x14ac:dyDescent="0.35">
      <c r="A89" s="61"/>
      <c r="B89" s="61"/>
      <c r="C89" s="67"/>
      <c r="D89" s="81" t="s">
        <v>99</v>
      </c>
      <c r="E89" s="68"/>
      <c r="F89" s="68"/>
      <c r="G89" s="68"/>
      <c r="H89" s="68"/>
      <c r="I89" s="68"/>
      <c r="J89" s="84"/>
      <c r="K89" s="68"/>
      <c r="L89" s="71"/>
      <c r="M89" s="61"/>
      <c r="N89" s="61"/>
    </row>
    <row r="90" spans="1:15" ht="33.75" customHeight="1" x14ac:dyDescent="0.6">
      <c r="A90" s="61"/>
      <c r="B90" s="61"/>
      <c r="C90" s="67"/>
      <c r="D90" s="82" t="s">
        <v>101</v>
      </c>
      <c r="E90" s="68"/>
      <c r="F90" s="83" t="str">
        <f>IF(L87="N/A","Size",IF(L87&gt;2600,VLOOKUP(CEILING(L87,1000),$E$95:$L$114,1),IF(AND(2600&gt;=L87,L87&gt;2000),2600,IF(AND(L87&lt;=2000,L87&gt;1300),VLOOKUP(CEILING(L87,500),$E$95:$L$114,1),IF(AND(L87&gt;1000,L87&lt;=1300),1300,IF(AND((L87&gt;=500),(L87&lt;=1000)),VLOOKUP(CEILING(L87,250),$E$95:$L$114,1),IF(L87&lt;=300,VLOOKUP(CEILING(L87,50),$E$95:$L$114,1),IF(AND((L87&gt;300),(L87&lt;=400)),VLOOKUP(CEILING(L87,300),$E$95:$L$114,1),IF(AND((L87&gt;400),(L87&lt;=500)),VLOOKUP(CEILING(L87,100),$E$95:$L$114,1))))))))))</f>
        <v>Size</v>
      </c>
      <c r="G90" s="68"/>
      <c r="H90" s="84" t="str">
        <f>+L69</f>
        <v/>
      </c>
      <c r="I90" s="68"/>
      <c r="J90" s="68"/>
      <c r="K90" s="84" t="str">
        <f>+L80</f>
        <v/>
      </c>
      <c r="L90" s="94"/>
      <c r="M90" s="61"/>
      <c r="N90" s="61"/>
    </row>
    <row r="91" spans="1:15" ht="15" thickBot="1" x14ac:dyDescent="0.4">
      <c r="A91" s="61"/>
      <c r="B91" s="61"/>
      <c r="C91" s="85"/>
      <c r="D91" s="86" t="s">
        <v>46</v>
      </c>
      <c r="E91" s="87"/>
      <c r="F91" s="87"/>
      <c r="G91" s="87"/>
      <c r="H91" s="87"/>
      <c r="I91" s="87"/>
      <c r="J91" s="87"/>
      <c r="K91" s="87"/>
      <c r="L91" s="88"/>
      <c r="M91" s="61"/>
      <c r="N91" s="61"/>
    </row>
    <row r="92" spans="1:15" ht="57" customHeight="1" x14ac:dyDescent="0.35">
      <c r="A92" s="61"/>
      <c r="B92" s="56"/>
      <c r="C92" s="56"/>
      <c r="D92" s="66"/>
      <c r="E92" s="56"/>
      <c r="F92" s="56"/>
      <c r="G92" s="56"/>
      <c r="H92" s="56"/>
      <c r="I92" s="56"/>
      <c r="J92" s="56"/>
      <c r="K92" s="56"/>
      <c r="L92" s="56"/>
      <c r="M92" s="61"/>
      <c r="N92" s="61"/>
    </row>
    <row r="93" spans="1:15" ht="15.5" hidden="1" x14ac:dyDescent="0.35">
      <c r="B93" s="61"/>
      <c r="C93" s="33"/>
      <c r="D93" s="21"/>
      <c r="E93" s="41" t="s">
        <v>91</v>
      </c>
      <c r="F93" s="35"/>
      <c r="G93" s="35"/>
      <c r="H93" s="35"/>
      <c r="I93" s="35"/>
      <c r="J93" s="35"/>
      <c r="K93" s="35"/>
      <c r="L93" s="37"/>
    </row>
    <row r="94" spans="1:15" ht="51.75" hidden="1" customHeight="1" x14ac:dyDescent="0.35">
      <c r="B94" s="61"/>
      <c r="C94" s="23"/>
      <c r="D94" s="5"/>
      <c r="E94" s="6" t="s">
        <v>102</v>
      </c>
      <c r="F94" s="7" t="s">
        <v>92</v>
      </c>
      <c r="G94" s="7" t="s">
        <v>93</v>
      </c>
      <c r="H94" s="7" t="s">
        <v>94</v>
      </c>
      <c r="I94" s="7" t="s">
        <v>95</v>
      </c>
      <c r="J94" s="7" t="s">
        <v>96</v>
      </c>
      <c r="K94" s="8"/>
      <c r="L94" s="36" t="s">
        <v>97</v>
      </c>
      <c r="O94" s="2"/>
    </row>
    <row r="95" spans="1:15" hidden="1" x14ac:dyDescent="0.35">
      <c r="B95" s="61"/>
      <c r="C95" s="23"/>
      <c r="D95" s="5"/>
      <c r="E95" s="9">
        <v>50</v>
      </c>
      <c r="F95" s="9">
        <f>$C$86/5</f>
        <v>0</v>
      </c>
      <c r="G95" s="9">
        <f>E95/1</f>
        <v>50</v>
      </c>
      <c r="H95" s="9">
        <f t="shared" ref="H95:H115" si="2">E95</f>
        <v>50</v>
      </c>
      <c r="I95" s="9">
        <v>15</v>
      </c>
      <c r="J95" s="9">
        <f t="shared" ref="J95:J115" si="3">I95*7</f>
        <v>105</v>
      </c>
      <c r="K95" s="10"/>
      <c r="L95" s="37">
        <v>11</v>
      </c>
    </row>
    <row r="96" spans="1:15" hidden="1" x14ac:dyDescent="0.35">
      <c r="B96" s="61"/>
      <c r="C96" s="23"/>
      <c r="D96" s="5"/>
      <c r="E96" s="9">
        <v>100</v>
      </c>
      <c r="F96" s="9">
        <f t="shared" ref="F96:F111" si="4">E96/5</f>
        <v>20</v>
      </c>
      <c r="G96" s="9">
        <v>90</v>
      </c>
      <c r="H96" s="9">
        <f t="shared" si="2"/>
        <v>100</v>
      </c>
      <c r="I96" s="9">
        <v>30</v>
      </c>
      <c r="J96" s="9">
        <f t="shared" si="3"/>
        <v>210</v>
      </c>
      <c r="K96" s="10"/>
      <c r="L96" s="37">
        <v>20</v>
      </c>
    </row>
    <row r="97" spans="3:12" hidden="1" x14ac:dyDescent="0.35">
      <c r="C97" s="23"/>
      <c r="D97" s="5"/>
      <c r="E97" s="9">
        <v>150</v>
      </c>
      <c r="F97" s="9">
        <f t="shared" si="4"/>
        <v>30</v>
      </c>
      <c r="G97" s="9">
        <v>110</v>
      </c>
      <c r="H97" s="9">
        <f t="shared" si="2"/>
        <v>150</v>
      </c>
      <c r="I97" s="9">
        <v>79</v>
      </c>
      <c r="J97" s="9">
        <f t="shared" si="3"/>
        <v>553</v>
      </c>
      <c r="K97" s="10"/>
      <c r="L97" s="37">
        <v>54</v>
      </c>
    </row>
    <row r="98" spans="3:12" hidden="1" x14ac:dyDescent="0.35">
      <c r="C98" s="23"/>
      <c r="D98" s="5"/>
      <c r="E98" s="9">
        <v>200</v>
      </c>
      <c r="F98" s="9">
        <f t="shared" si="4"/>
        <v>40</v>
      </c>
      <c r="G98" s="9">
        <v>130</v>
      </c>
      <c r="H98" s="9">
        <f t="shared" si="2"/>
        <v>200</v>
      </c>
      <c r="I98" s="9">
        <v>103</v>
      </c>
      <c r="J98" s="9">
        <f t="shared" si="3"/>
        <v>721</v>
      </c>
      <c r="K98" s="10"/>
      <c r="L98" s="37">
        <v>78</v>
      </c>
    </row>
    <row r="99" spans="3:12" hidden="1" x14ac:dyDescent="0.35">
      <c r="C99" s="23"/>
      <c r="D99" s="5"/>
      <c r="E99" s="9">
        <v>250</v>
      </c>
      <c r="F99" s="9">
        <v>50</v>
      </c>
      <c r="G99" s="9">
        <v>155</v>
      </c>
      <c r="H99" s="9">
        <f t="shared" si="2"/>
        <v>250</v>
      </c>
      <c r="I99" s="9">
        <v>127</v>
      </c>
      <c r="J99" s="9">
        <f t="shared" si="3"/>
        <v>889</v>
      </c>
      <c r="K99" s="10"/>
      <c r="L99" s="37">
        <v>153</v>
      </c>
    </row>
    <row r="100" spans="3:12" hidden="1" x14ac:dyDescent="0.35">
      <c r="C100" s="23"/>
      <c r="D100" s="5"/>
      <c r="E100" s="9">
        <v>300</v>
      </c>
      <c r="F100" s="9">
        <f t="shared" si="4"/>
        <v>60</v>
      </c>
      <c r="G100" s="9">
        <v>175</v>
      </c>
      <c r="H100" s="9">
        <f t="shared" si="2"/>
        <v>300</v>
      </c>
      <c r="I100" s="9">
        <v>152</v>
      </c>
      <c r="J100" s="9">
        <f t="shared" si="3"/>
        <v>1064</v>
      </c>
      <c r="K100" s="10"/>
      <c r="L100" s="37">
        <v>127</v>
      </c>
    </row>
    <row r="101" spans="3:12" hidden="1" x14ac:dyDescent="0.35">
      <c r="C101" s="23"/>
      <c r="D101" s="5"/>
      <c r="E101" s="9">
        <v>500</v>
      </c>
      <c r="F101" s="9">
        <f t="shared" si="4"/>
        <v>100</v>
      </c>
      <c r="G101" s="9">
        <v>225</v>
      </c>
      <c r="H101" s="9">
        <f t="shared" si="2"/>
        <v>500</v>
      </c>
      <c r="I101" s="9">
        <v>261</v>
      </c>
      <c r="J101" s="9">
        <f t="shared" si="3"/>
        <v>1827</v>
      </c>
      <c r="K101" s="10"/>
      <c r="L101" s="37">
        <v>174</v>
      </c>
    </row>
    <row r="102" spans="3:12" hidden="1" x14ac:dyDescent="0.35">
      <c r="C102" s="23"/>
      <c r="D102" s="5"/>
      <c r="E102" s="9">
        <v>750</v>
      </c>
      <c r="F102" s="9">
        <f t="shared" si="4"/>
        <v>150</v>
      </c>
      <c r="G102" s="9">
        <v>295</v>
      </c>
      <c r="H102" s="9">
        <f t="shared" si="2"/>
        <v>750</v>
      </c>
      <c r="I102" s="9">
        <v>345</v>
      </c>
      <c r="J102" s="9">
        <f t="shared" si="3"/>
        <v>2415</v>
      </c>
      <c r="K102" s="10"/>
      <c r="L102" s="37">
        <v>332</v>
      </c>
    </row>
    <row r="103" spans="3:12" hidden="1" x14ac:dyDescent="0.35">
      <c r="C103" s="23"/>
      <c r="D103" s="5"/>
      <c r="E103" s="9">
        <v>1000</v>
      </c>
      <c r="F103" s="9">
        <f t="shared" si="4"/>
        <v>200</v>
      </c>
      <c r="G103" s="9">
        <v>350</v>
      </c>
      <c r="H103" s="9">
        <f t="shared" si="2"/>
        <v>1000</v>
      </c>
      <c r="I103" s="9">
        <v>512</v>
      </c>
      <c r="J103" s="9">
        <f t="shared" si="3"/>
        <v>3584</v>
      </c>
      <c r="K103" s="10"/>
      <c r="L103" s="37">
        <v>425</v>
      </c>
    </row>
    <row r="104" spans="3:12" hidden="1" x14ac:dyDescent="0.35">
      <c r="C104" s="23"/>
      <c r="D104" s="5"/>
      <c r="E104" s="9">
        <v>1300</v>
      </c>
      <c r="F104" s="9">
        <v>260</v>
      </c>
      <c r="G104" s="9">
        <v>425</v>
      </c>
      <c r="H104" s="9">
        <f t="shared" si="2"/>
        <v>1300</v>
      </c>
      <c r="I104" s="9">
        <v>652</v>
      </c>
      <c r="J104" s="9">
        <f t="shared" si="3"/>
        <v>4564</v>
      </c>
      <c r="K104" s="10"/>
      <c r="L104" s="37">
        <v>565</v>
      </c>
    </row>
    <row r="105" spans="3:12" hidden="1" x14ac:dyDescent="0.35">
      <c r="C105" s="23"/>
      <c r="D105" s="5"/>
      <c r="E105" s="9">
        <v>1500</v>
      </c>
      <c r="F105" s="9">
        <f t="shared" si="4"/>
        <v>300</v>
      </c>
      <c r="G105" s="9">
        <v>500</v>
      </c>
      <c r="H105" s="9">
        <f t="shared" si="2"/>
        <v>1500</v>
      </c>
      <c r="I105" s="9">
        <v>755</v>
      </c>
      <c r="J105" s="9">
        <f t="shared" si="3"/>
        <v>5285</v>
      </c>
      <c r="K105" s="10"/>
      <c r="L105" s="37">
        <v>667</v>
      </c>
    </row>
    <row r="106" spans="3:12" hidden="1" x14ac:dyDescent="0.35">
      <c r="C106" s="23"/>
      <c r="D106" s="5"/>
      <c r="E106" s="9">
        <v>2000</v>
      </c>
      <c r="F106" s="9">
        <f t="shared" si="4"/>
        <v>400</v>
      </c>
      <c r="G106" s="9">
        <v>575</v>
      </c>
      <c r="H106" s="9">
        <f t="shared" si="2"/>
        <v>2000</v>
      </c>
      <c r="I106" s="9">
        <v>1025</v>
      </c>
      <c r="J106" s="9">
        <f t="shared" si="3"/>
        <v>7175</v>
      </c>
      <c r="K106" s="10"/>
      <c r="L106" s="37">
        <v>850</v>
      </c>
    </row>
    <row r="107" spans="3:12" hidden="1" x14ac:dyDescent="0.35">
      <c r="C107" s="23"/>
      <c r="D107" s="5"/>
      <c r="E107" s="9">
        <v>2600</v>
      </c>
      <c r="F107" s="9">
        <v>520</v>
      </c>
      <c r="G107" s="9">
        <v>590</v>
      </c>
      <c r="H107" s="9">
        <f t="shared" si="2"/>
        <v>2600</v>
      </c>
      <c r="I107" s="9">
        <v>1304</v>
      </c>
      <c r="J107" s="9">
        <f t="shared" si="3"/>
        <v>9128</v>
      </c>
      <c r="K107" s="10"/>
      <c r="L107" s="37">
        <v>1129</v>
      </c>
    </row>
    <row r="108" spans="3:12" hidden="1" x14ac:dyDescent="0.35">
      <c r="C108" s="23"/>
      <c r="D108" s="5"/>
      <c r="E108" s="9">
        <v>3000</v>
      </c>
      <c r="F108" s="9">
        <f t="shared" si="4"/>
        <v>600</v>
      </c>
      <c r="G108" s="9">
        <v>780</v>
      </c>
      <c r="H108" s="9">
        <f t="shared" si="2"/>
        <v>3000</v>
      </c>
      <c r="I108" s="9">
        <v>1509</v>
      </c>
      <c r="J108" s="9">
        <f t="shared" si="3"/>
        <v>10563</v>
      </c>
      <c r="K108" s="10"/>
      <c r="L108" s="37">
        <v>1334</v>
      </c>
    </row>
    <row r="109" spans="3:12" hidden="1" x14ac:dyDescent="0.35">
      <c r="C109" s="23"/>
      <c r="D109" s="5"/>
      <c r="E109" s="9">
        <v>4000</v>
      </c>
      <c r="F109" s="9">
        <f t="shared" si="4"/>
        <v>800</v>
      </c>
      <c r="G109" s="9">
        <v>1040</v>
      </c>
      <c r="H109" s="9">
        <f t="shared" si="2"/>
        <v>4000</v>
      </c>
      <c r="I109" s="9">
        <v>2210</v>
      </c>
      <c r="J109" s="9">
        <f t="shared" si="3"/>
        <v>15470</v>
      </c>
      <c r="K109" s="10"/>
      <c r="L109" s="37">
        <v>1415</v>
      </c>
    </row>
    <row r="110" spans="3:12" hidden="1" x14ac:dyDescent="0.35">
      <c r="C110" s="23"/>
      <c r="D110" s="5"/>
      <c r="E110" s="9">
        <v>5000</v>
      </c>
      <c r="F110" s="9">
        <f t="shared" si="4"/>
        <v>1000</v>
      </c>
      <c r="G110" s="9">
        <v>1300</v>
      </c>
      <c r="H110" s="9">
        <f t="shared" si="2"/>
        <v>5000</v>
      </c>
      <c r="I110" s="9">
        <v>2733</v>
      </c>
      <c r="J110" s="9">
        <f t="shared" si="3"/>
        <v>19131</v>
      </c>
      <c r="K110" s="10"/>
      <c r="L110" s="37">
        <v>1938</v>
      </c>
    </row>
    <row r="111" spans="3:12" hidden="1" x14ac:dyDescent="0.35">
      <c r="C111" s="23"/>
      <c r="D111" s="5"/>
      <c r="E111" s="9">
        <v>6000</v>
      </c>
      <c r="F111" s="9">
        <f t="shared" si="4"/>
        <v>1200</v>
      </c>
      <c r="G111" s="9">
        <v>1560</v>
      </c>
      <c r="H111" s="9">
        <f t="shared" si="2"/>
        <v>6000</v>
      </c>
      <c r="I111" s="9">
        <v>3256</v>
      </c>
      <c r="J111" s="9">
        <f t="shared" si="3"/>
        <v>22792</v>
      </c>
      <c r="K111" s="10"/>
      <c r="L111" s="37">
        <v>2462</v>
      </c>
    </row>
    <row r="112" spans="3:12" hidden="1" x14ac:dyDescent="0.35">
      <c r="C112" s="23"/>
      <c r="D112" s="5"/>
      <c r="E112" s="9">
        <v>7000</v>
      </c>
      <c r="F112" s="9">
        <v>1350</v>
      </c>
      <c r="G112" s="9">
        <v>1755</v>
      </c>
      <c r="H112" s="9">
        <f t="shared" si="2"/>
        <v>7000</v>
      </c>
      <c r="I112" s="9">
        <v>3721</v>
      </c>
      <c r="J112" s="9">
        <f t="shared" si="3"/>
        <v>26047</v>
      </c>
      <c r="K112" s="10"/>
      <c r="L112" s="37">
        <v>2927</v>
      </c>
    </row>
    <row r="113" spans="1:14" hidden="1" x14ac:dyDescent="0.35">
      <c r="C113" s="23"/>
      <c r="D113" s="5"/>
      <c r="E113" s="9">
        <v>8000</v>
      </c>
      <c r="F113" s="9">
        <v>1500</v>
      </c>
      <c r="G113" s="9">
        <v>1950</v>
      </c>
      <c r="H113" s="9">
        <f t="shared" si="2"/>
        <v>8000</v>
      </c>
      <c r="I113" s="9">
        <v>4404</v>
      </c>
      <c r="J113" s="9">
        <f t="shared" si="3"/>
        <v>30828</v>
      </c>
      <c r="K113" s="10"/>
      <c r="L113" s="37">
        <v>2926</v>
      </c>
    </row>
    <row r="114" spans="1:14" hidden="1" x14ac:dyDescent="0.35">
      <c r="C114" s="23"/>
      <c r="D114" s="5"/>
      <c r="E114" s="9">
        <v>9000</v>
      </c>
      <c r="F114" s="9">
        <v>1650</v>
      </c>
      <c r="G114" s="9">
        <v>2145</v>
      </c>
      <c r="H114" s="9">
        <f t="shared" si="2"/>
        <v>9000</v>
      </c>
      <c r="I114" s="9">
        <v>4991</v>
      </c>
      <c r="J114" s="9">
        <f t="shared" si="3"/>
        <v>34937</v>
      </c>
      <c r="K114" s="10"/>
      <c r="L114" s="37">
        <v>3416</v>
      </c>
    </row>
    <row r="115" spans="1:14" ht="15" hidden="1" thickBot="1" x14ac:dyDescent="0.4">
      <c r="C115" s="26"/>
      <c r="D115" s="27"/>
      <c r="E115" s="38">
        <v>10000</v>
      </c>
      <c r="F115" s="38">
        <v>1800</v>
      </c>
      <c r="G115" s="38">
        <v>2340</v>
      </c>
      <c r="H115" s="38">
        <f t="shared" si="2"/>
        <v>10000</v>
      </c>
      <c r="I115" s="38">
        <v>5382</v>
      </c>
      <c r="J115" s="38">
        <f t="shared" si="3"/>
        <v>37674</v>
      </c>
      <c r="K115" s="39"/>
      <c r="L115" s="40">
        <v>3908</v>
      </c>
    </row>
    <row r="116" spans="1:14" hidden="1" x14ac:dyDescent="0.35"/>
    <row r="117" spans="1:14" x14ac:dyDescent="0.35">
      <c r="A117" s="61"/>
      <c r="B117" s="61"/>
      <c r="C117" s="61"/>
      <c r="D117" s="61"/>
      <c r="E117" s="61"/>
      <c r="F117" s="61"/>
      <c r="G117" s="61"/>
      <c r="H117" s="61"/>
      <c r="I117" s="61"/>
      <c r="J117" s="61"/>
      <c r="K117" s="61"/>
      <c r="L117" s="61"/>
      <c r="M117" s="61"/>
      <c r="N117" s="61"/>
    </row>
  </sheetData>
  <mergeCells count="2">
    <mergeCell ref="C9:L11"/>
    <mergeCell ref="E12:J12"/>
  </mergeCells>
  <dataValidations count="13">
    <dataValidation type="list" allowBlank="1" showErrorMessage="1" errorTitle="Select Yes or No" error="Please select Yes or No from the drop down list." sqref="F20:F31" xr:uid="{00000000-0002-0000-0000-000000000000}">
      <formula1>YesNo</formula1>
    </dataValidation>
    <dataValidation type="list" allowBlank="1" showErrorMessage="1" errorTitle="Select Grease Production Level" error="Please select the grease production level for this application from the drop down list." sqref="E87" xr:uid="{00000000-0002-0000-0000-000001000000}">
      <formula1>GreaseProductLevel</formula1>
    </dataValidation>
    <dataValidation type="list" allowBlank="1" showInputMessage="1" showErrorMessage="1" errorTitle="Select Yes or No" error="Please select Yes or No to indicate if a food disposer or food grinder is used on this project." sqref="E46" xr:uid="{00000000-0002-0000-0000-000002000000}">
      <formula1>YesNo</formula1>
    </dataValidation>
    <dataValidation type="list" allowBlank="1" showErrorMessage="1" errorTitle="Select value from the drop down." error="Please select a value from the drop down list." sqref="E58" xr:uid="{00000000-0002-0000-0000-000003000000}">
      <formula1>PipeSize</formula1>
    </dataValidation>
    <dataValidation type="whole" errorStyle="warning" allowBlank="1" showErrorMessage="1" errorTitle="Enter Seating Capacity" error="Please enter a whole number (no decimals) between 0 and 99,999." sqref="E65" xr:uid="{00000000-0002-0000-0000-000004000000}">
      <formula1>0</formula1>
      <formula2>99999</formula2>
    </dataValidation>
    <dataValidation type="list" allowBlank="1" showErrorMessage="1" errorTitle="Select from List" error="Please select the appropriate value from the drop down list." sqref="E66" xr:uid="{00000000-0002-0000-0000-000005000000}">
      <formula1>UPCMealFactor</formula1>
    </dataValidation>
    <dataValidation type="list" allowBlank="1" showErrorMessage="1" errorTitle="Select from List" error="Please select the appropriate value from the drop down list." sqref="E67" xr:uid="{00000000-0002-0000-0000-000006000000}">
      <formula1>UPCWasteFlow</formula1>
    </dataValidation>
    <dataValidation type="list" allowBlank="1" showErrorMessage="1" errorTitle="Select from Drop Down List" error="Please select the appropriate value from the drop down list." sqref="E68" xr:uid="{00000000-0002-0000-0000-000007000000}">
      <formula1>UPCRetention</formula1>
    </dataValidation>
    <dataValidation type="list" allowBlank="1" showErrorMessage="1" errorTitle="Select from List" error="Please select the appropriate value from the drop down list." sqref="E69" xr:uid="{00000000-0002-0000-0000-000008000000}">
      <formula1>UPCStorage</formula1>
    </dataValidation>
    <dataValidation type="list" allowBlank="1" showErrorMessage="1" errorTitle="Select from List" error="Please select the appropriate value from the drop down list." sqref="I79" xr:uid="{00000000-0002-0000-0000-000009000000}">
      <formula1>FLOtherLoad</formula1>
    </dataValidation>
    <dataValidation type="list" allowBlank="1" showErrorMessage="1" errorTitle="Select from list" error="Please select the appropriate value from the drop down list." sqref="E78" xr:uid="{00000000-0002-0000-0000-00000A000000}">
      <formula1>FLWaste</formula1>
    </dataValidation>
    <dataValidation type="whole" allowBlank="1" showInputMessage="1" showErrorMessage="1" sqref="E79" xr:uid="{00000000-0002-0000-0000-00000B000000}">
      <formula1>0</formula1>
      <formula2>24</formula2>
    </dataValidation>
    <dataValidation type="list" allowBlank="1" showErrorMessage="1" errorTitle="Select from List" error="Please select the appropriate value from the drop down list." sqref="E80" xr:uid="{00000000-0002-0000-0000-00000C000000}">
      <formula1>FLLoad</formula1>
    </dataValidation>
  </dataValidations>
  <pageMargins left="0.25" right="0.25" top="0.5" bottom="0.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J11"/>
  <sheetViews>
    <sheetView topLeftCell="H1" workbookViewId="0">
      <selection activeCell="J7" sqref="J7:J8"/>
    </sheetView>
  </sheetViews>
  <sheetFormatPr defaultRowHeight="14.5" x14ac:dyDescent="0.35"/>
  <cols>
    <col min="2" max="2" width="22.90625" bestFit="1" customWidth="1"/>
    <col min="4" max="4" width="17" bestFit="1" customWidth="1"/>
    <col min="5" max="5" width="27.36328125" bestFit="1" customWidth="1"/>
    <col min="6" max="6" width="20.6328125" bestFit="1" customWidth="1"/>
    <col min="7" max="7" width="24" bestFit="1" customWidth="1"/>
    <col min="8" max="8" width="24.54296875" bestFit="1" customWidth="1"/>
    <col min="9" max="9" width="23.54296875" bestFit="1" customWidth="1"/>
    <col min="10" max="10" width="21.90625" bestFit="1" customWidth="1"/>
    <col min="13" max="13" width="12" customWidth="1"/>
  </cols>
  <sheetData>
    <row r="6" spans="1:10" x14ac:dyDescent="0.35">
      <c r="A6" t="s">
        <v>47</v>
      </c>
      <c r="B6" t="s">
        <v>55</v>
      </c>
      <c r="C6" t="s">
        <v>51</v>
      </c>
      <c r="D6" t="s">
        <v>84</v>
      </c>
      <c r="E6" t="s">
        <v>85</v>
      </c>
      <c r="F6" t="s">
        <v>86</v>
      </c>
      <c r="G6" t="s">
        <v>87</v>
      </c>
      <c r="H6" t="s">
        <v>73</v>
      </c>
      <c r="I6" t="s">
        <v>88</v>
      </c>
      <c r="J6" t="s">
        <v>81</v>
      </c>
    </row>
    <row r="7" spans="1:10" x14ac:dyDescent="0.35">
      <c r="A7" t="s">
        <v>49</v>
      </c>
      <c r="B7" t="s">
        <v>58</v>
      </c>
      <c r="C7" t="s">
        <v>52</v>
      </c>
      <c r="D7" t="s">
        <v>59</v>
      </c>
      <c r="E7" t="s">
        <v>63</v>
      </c>
      <c r="F7" t="s">
        <v>67</v>
      </c>
      <c r="G7" t="s">
        <v>69</v>
      </c>
      <c r="H7" t="s">
        <v>74</v>
      </c>
      <c r="I7" t="s">
        <v>76</v>
      </c>
      <c r="J7" t="s">
        <v>83</v>
      </c>
    </row>
    <row r="8" spans="1:10" x14ac:dyDescent="0.35">
      <c r="A8" t="s">
        <v>50</v>
      </c>
      <c r="B8" t="s">
        <v>56</v>
      </c>
      <c r="C8" t="s">
        <v>53</v>
      </c>
      <c r="D8" t="s">
        <v>60</v>
      </c>
      <c r="E8" t="s">
        <v>64</v>
      </c>
      <c r="F8" t="s">
        <v>68</v>
      </c>
      <c r="G8" t="s">
        <v>70</v>
      </c>
      <c r="H8" t="s">
        <v>75</v>
      </c>
      <c r="I8" t="s">
        <v>77</v>
      </c>
      <c r="J8" t="s">
        <v>82</v>
      </c>
    </row>
    <row r="9" spans="1:10" x14ac:dyDescent="0.35">
      <c r="B9" t="s">
        <v>57</v>
      </c>
      <c r="C9" t="s">
        <v>54</v>
      </c>
      <c r="D9" t="s">
        <v>61</v>
      </c>
      <c r="E9" t="s">
        <v>65</v>
      </c>
      <c r="G9" t="s">
        <v>71</v>
      </c>
      <c r="I9" t="s">
        <v>78</v>
      </c>
    </row>
    <row r="10" spans="1:10" x14ac:dyDescent="0.35">
      <c r="D10" t="s">
        <v>62</v>
      </c>
      <c r="E10" t="s">
        <v>66</v>
      </c>
      <c r="G10" t="s">
        <v>72</v>
      </c>
      <c r="I10" t="s">
        <v>79</v>
      </c>
    </row>
    <row r="11" spans="1:10" x14ac:dyDescent="0.35">
      <c r="G11" t="s">
        <v>68</v>
      </c>
      <c r="I11"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FLLoad</vt:lpstr>
      <vt:lpstr>FLOtherLoad</vt:lpstr>
      <vt:lpstr>FLWaste</vt:lpstr>
      <vt:lpstr>GreaseProductLevel</vt:lpstr>
      <vt:lpstr>PipeSize</vt:lpstr>
      <vt:lpstr>UPCMealFactor</vt:lpstr>
      <vt:lpstr>UPCRetention</vt:lpstr>
      <vt:lpstr>UPCStorage</vt:lpstr>
      <vt:lpstr>UPCWasteFlow</vt:lpstr>
      <vt:lpstr>YesNo</vt:lpstr>
    </vt:vector>
  </TitlesOfParts>
  <Company>Monteco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Amick</dc:creator>
  <cp:lastModifiedBy>Silvano Ferrazzo</cp:lastModifiedBy>
  <cp:lastPrinted>2015-12-03T13:48:05Z</cp:lastPrinted>
  <dcterms:created xsi:type="dcterms:W3CDTF">2015-10-16T14:44:44Z</dcterms:created>
  <dcterms:modified xsi:type="dcterms:W3CDTF">2019-04-30T17:26:44Z</dcterms:modified>
</cp:coreProperties>
</file>