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mcnutt\Desktop\"/>
    </mc:Choice>
  </mc:AlternateContent>
  <bookViews>
    <workbookView xWindow="0" yWindow="0" windowWidth="28800" windowHeight="12435"/>
  </bookViews>
  <sheets>
    <sheet name="Trench Drain Request Form" sheetId="1" r:id="rId1"/>
    <sheet name="Tables" sheetId="2" state="hidden" r:id="rId2"/>
    <sheet name="DCRM Import" sheetId="3" state="hidden" r:id="rId3"/>
  </sheets>
  <definedNames>
    <definedName name="_xlnm._FilterDatabase" localSheetId="1" hidden="1">Tables!$C$1:$C$1</definedName>
    <definedName name="SalesOffice1">OFFSET(Tables!A1048569,,,COUNTIF(Tables!#REF!,"?*"))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  <c r="O2" i="3"/>
  <c r="P2" i="3"/>
  <c r="Q2" i="3"/>
  <c r="I2" i="3"/>
  <c r="H2" i="3" l="1"/>
  <c r="F2" i="3"/>
  <c r="S2" i="3"/>
  <c r="Q4" i="2"/>
  <c r="Q2" i="2"/>
  <c r="Q3" i="2"/>
  <c r="N2" i="3"/>
  <c r="M2" i="3"/>
  <c r="L2" i="3"/>
  <c r="K2" i="3"/>
  <c r="J2" i="3"/>
  <c r="V2" i="3"/>
  <c r="U2" i="3"/>
  <c r="T2" i="3"/>
  <c r="A2" i="3"/>
  <c r="I8" i="1"/>
  <c r="D2" i="3"/>
  <c r="R2" i="3" l="1"/>
  <c r="I41" i="1"/>
  <c r="I40" i="1"/>
  <c r="A61" i="1" l="1"/>
  <c r="A44" i="1"/>
  <c r="A39" i="1"/>
  <c r="A37" i="1"/>
  <c r="A35" i="1"/>
  <c r="A27" i="1"/>
  <c r="A25" i="1"/>
  <c r="A22" i="1"/>
  <c r="A20" i="1"/>
  <c r="A10" i="1"/>
  <c r="B144" i="2"/>
  <c r="G48" i="1" l="1"/>
  <c r="I42" i="1" l="1"/>
  <c r="I30" i="1"/>
  <c r="A8" i="1" l="1"/>
  <c r="I45" i="1"/>
  <c r="I23" i="1"/>
  <c r="I61" i="1"/>
  <c r="I44" i="1"/>
  <c r="I35" i="1"/>
  <c r="I27" i="1"/>
  <c r="I25" i="1"/>
  <c r="I22" i="1"/>
  <c r="I20" i="1"/>
  <c r="I17" i="1"/>
  <c r="I16" i="1"/>
  <c r="I15" i="1"/>
  <c r="I13" i="1"/>
  <c r="I12" i="1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D14" i="1" l="1"/>
  <c r="I14" i="1" s="1"/>
  <c r="I11" i="1"/>
</calcChain>
</file>

<file path=xl/sharedStrings.xml><?xml version="1.0" encoding="utf-8"?>
<sst xmlns="http://schemas.openxmlformats.org/spreadsheetml/2006/main" count="572" uniqueCount="328">
  <si>
    <t>Project Name:</t>
  </si>
  <si>
    <t>Rep Contact:</t>
  </si>
  <si>
    <t>Rep Email:</t>
  </si>
  <si>
    <t>Rep Phone:</t>
  </si>
  <si>
    <t>Date Submitted:</t>
  </si>
  <si>
    <t>Opportunity Number:</t>
  </si>
  <si>
    <t>A.E.Goodrick Company-Lakewood,WA - 542</t>
  </si>
  <si>
    <t>Action Marketing-Mount Juliet,TN (Retail) - 390</t>
  </si>
  <si>
    <t>AKR Associates-NY - 722</t>
  </si>
  <si>
    <t>AKR Assoc-Newington,CT - 546</t>
  </si>
  <si>
    <t>Ames Inc - 652</t>
  </si>
  <si>
    <t>Amrep, Inc-Atlanta,GA - 566</t>
  </si>
  <si>
    <t>ASAP Sales-New York,NY - 320</t>
  </si>
  <si>
    <t>ASAP Sales-Newark,NJ - 460</t>
  </si>
  <si>
    <t>ASAP-CT - 605</t>
  </si>
  <si>
    <t>Balfrey &amp; Johnston-Detroit,MI - 333</t>
  </si>
  <si>
    <t>Balfrey&amp;Johnston-Grand Rapids,MI - 416</t>
  </si>
  <si>
    <t>Barger &amp; Associates-Newport News,VA - 549</t>
  </si>
  <si>
    <t>BB &amp; J-Glen Burnie,MD (Retail) - 399</t>
  </si>
  <si>
    <t>Beardsley Sales Company FT-Concrete-Auburn - 383</t>
  </si>
  <si>
    <t>Ben O'Neal-Chattanooga,TN - 349</t>
  </si>
  <si>
    <t>BENPE Sales-Putnam,CT - 710</t>
  </si>
  <si>
    <t>Berglund &amp; Associates Rep-Minneapolis - 382</t>
  </si>
  <si>
    <t>Big Rivers Marketing, LLC - 628</t>
  </si>
  <si>
    <t>Billingsley, New Jefferson,LA - 370</t>
  </si>
  <si>
    <t>BOSS-Sacramento,CA - 308</t>
  </si>
  <si>
    <t>BWA South-Hilliard,OH - 322</t>
  </si>
  <si>
    <t>C.L Barr &amp; Associates, Inc. - 672</t>
  </si>
  <si>
    <t>Cairo,Egypt-Minta - 574</t>
  </si>
  <si>
    <t>Campbell Equipment-Cleveland,OH - 304</t>
  </si>
  <si>
    <t>Campbell Equip-Perrysburg,OH - 415</t>
  </si>
  <si>
    <t>Cast &amp; Machined Products - 511</t>
  </si>
  <si>
    <t>Central Sales-Memphis,TN - 310</t>
  </si>
  <si>
    <t>Central Valley Rep - 348</t>
  </si>
  <si>
    <t>Comm Kitchen Reps-Rochester,NY - 531</t>
  </si>
  <si>
    <t>Construction Sales Associates, LLC-AL/GA - 636</t>
  </si>
  <si>
    <t>Construction Sales Associates, LLC-NC/SC - 622</t>
  </si>
  <si>
    <t>Construction Sales Associates, LLC-TN/AR - 329</t>
  </si>
  <si>
    <t>Contact Sales-Denver - 476</t>
  </si>
  <si>
    <t>Corpus Christi Rep-Agent (319) - 423</t>
  </si>
  <si>
    <t>CSA Georgia Sales-Charlotte,NC - 616</t>
  </si>
  <si>
    <t>Custom Components-CedarRapids - 500</t>
  </si>
  <si>
    <t>D.D.A. &amp; Associates, Inc. - 617</t>
  </si>
  <si>
    <t>David Gooding, Inc. (101) - 400</t>
  </si>
  <si>
    <t>DBM Marketing - 719</t>
  </si>
  <si>
    <t>E.A. Langenfeld-DesPlain,IL (Retail) - 457</t>
  </si>
  <si>
    <t>EI2 - 656</t>
  </si>
  <si>
    <t>Elsco-Louisville,KY (Retail) - 520</t>
  </si>
  <si>
    <t>Famous Supply DC Rep Account - 646</t>
  </si>
  <si>
    <t>Fassett Sales-Bloomington,IL - 421</t>
  </si>
  <si>
    <t>Field Const-Billingham,MA(FTC) - 439</t>
  </si>
  <si>
    <t>Fluid Technology Group-Flo-Thru Rep - 623</t>
  </si>
  <si>
    <t>Fox Sales-Nashville,TN - 364</t>
  </si>
  <si>
    <t>FT Concrete House Account-Southwest Region - 625</t>
  </si>
  <si>
    <t>Gateway Reps-St. Louis,MO - 462</t>
  </si>
  <si>
    <t>Genesis Sales Group, LLC-Needham Hgts,MA (Retail) - 456</t>
  </si>
  <si>
    <t>Giblert,AZ-Southwestern Mech - 528</t>
  </si>
  <si>
    <t>Granite Group DC House Account - 637</t>
  </si>
  <si>
    <t>Green &amp; Peters-Cocoa Beach,FL - 558</t>
  </si>
  <si>
    <t>H&amp;H Representatives-Charlotte,NC - 619</t>
  </si>
  <si>
    <t>H&amp;H Representatives-Raleigh,NC - 620</t>
  </si>
  <si>
    <t>H2R-Nampa, ID - 541</t>
  </si>
  <si>
    <t>H2R-Salt Lake City,UT - 336</t>
  </si>
  <si>
    <t>Hamilton Sales-Baton Rouge,LA - 548</t>
  </si>
  <si>
    <t>Herkowski Stickler Associates-Illinois - 632</t>
  </si>
  <si>
    <t>Herkowski Stickler Associates-Wisconsin - 633</t>
  </si>
  <si>
    <t>Heyward,Inc.-Charlotte, NC - 659</t>
  </si>
  <si>
    <t>HMK, Inc-Edmond,OK - 489</t>
  </si>
  <si>
    <t>HMK, Inc-Tulsa,OK - 585</t>
  </si>
  <si>
    <t>Hodak Kolstad-Chatsworth,CA - 555</t>
  </si>
  <si>
    <t>Hugh Daschbach Sales Inc - 391</t>
  </si>
  <si>
    <t>Inman Interwest-Denver, CO - 447</t>
  </si>
  <si>
    <t>Inman Interwest-Sandy, UT - 482</t>
  </si>
  <si>
    <t>J Curtiss-Pittsburgh,PA - 318</t>
  </si>
  <si>
    <t>James Martin Company - 626</t>
  </si>
  <si>
    <t>Jay Mark Group-Elk Grove,IL - 544</t>
  </si>
  <si>
    <t>Jensen Sales &amp; Marketing-Salt Lake City,UT - 533</t>
  </si>
  <si>
    <t>Jim Bryce &amp; Associates - 669</t>
  </si>
  <si>
    <t>Jim Jolly Sales (replaced by HSA) - 657</t>
  </si>
  <si>
    <t>Jim Taylor Sales-Little Rock,AR - 409</t>
  </si>
  <si>
    <t>John Rush - 640</t>
  </si>
  <si>
    <t>John V Broz-Hilton Head (Pex) - 534</t>
  </si>
  <si>
    <t>John Walker Sales-Richmond - 665</t>
  </si>
  <si>
    <t>Johnson &amp; White - OK - 680</t>
  </si>
  <si>
    <t>Johnson &amp; White-Kansas City,MO - 307</t>
  </si>
  <si>
    <t>Joslin Sales Limited-Portland,OR (Retail) - 381</t>
  </si>
  <si>
    <t>JPH Group-Sacramento,CA - 487</t>
  </si>
  <si>
    <t>JPH Group-Santa Cruz,CA - 488</t>
  </si>
  <si>
    <t>JTG Muir-Berkley,CA - 527</t>
  </si>
  <si>
    <t>Keystone Sales &amp; Associates - 412</t>
  </si>
  <si>
    <t>Korber Sales-Phoenix,AZ - 433</t>
  </si>
  <si>
    <t>Libb Co-Lewis Center,OH - 572</t>
  </si>
  <si>
    <t>Mainline Sales, Inc - Northern Cal - 769</t>
  </si>
  <si>
    <t>Mainline Sales, Inc-Anaheim,CA - 647</t>
  </si>
  <si>
    <t>Mainline Sales, Inc-Phoenix,AZ - 649</t>
  </si>
  <si>
    <t>Mainline Sales, Inc-San Diego,CA - 648</t>
  </si>
  <si>
    <t>MAK Sales, Inc. Flo Concrete R - 587</t>
  </si>
  <si>
    <t>Mankin &amp; Associates-Earlham,IA - 328</t>
  </si>
  <si>
    <t>Marketing Services Group (MSG) - 519</t>
  </si>
  <si>
    <t>Massey-Johnson-Albuquerque,NM - 347</t>
  </si>
  <si>
    <t>Massey-Johnson-El Paso,TX - 337</t>
  </si>
  <si>
    <t>Mechagents CO-Anchorage,AK - 445</t>
  </si>
  <si>
    <t>Mechagents CO-Portland,OR - 346</t>
  </si>
  <si>
    <t>Mechagents CO-Seattle,WA - 312</t>
  </si>
  <si>
    <t>Mechagents CO-Spokane,WA - 338</t>
  </si>
  <si>
    <t>Mega Western-Gardena,CA - 570</t>
  </si>
  <si>
    <t>Merriam KS Retail Agent - 446</t>
  </si>
  <si>
    <t>Miller Mays &amp; Associates-Houston - 630</t>
  </si>
  <si>
    <t>Miller Mays &amp; Associates-San Antonio - 631</t>
  </si>
  <si>
    <t>NCS Corporation - 679</t>
  </si>
  <si>
    <t>Northeastern DC Rep Account - 641</t>
  </si>
  <si>
    <t>Norton Associates-St. Peters,MO - 606</t>
  </si>
  <si>
    <t>O’Neil &amp; Dunbar -Dallas, TX - 442</t>
  </si>
  <si>
    <t>O’Neil &amp; Dunbar -Houston,TX - 611</t>
  </si>
  <si>
    <t>O’Neil &amp; Dunbar -San Antonio,TX - 612</t>
  </si>
  <si>
    <t>Oklahoma Group-Dallas,TX - 309</t>
  </si>
  <si>
    <t>P.H. Zurn Company - 498</t>
  </si>
  <si>
    <t>Pacific Rim Partners, LLC-Honolulu,HI - 714</t>
  </si>
  <si>
    <t>Philip J. Lynch-Woburn,MA - 302</t>
  </si>
  <si>
    <t>Plumbing &amp; Heating Wholesale DC Rep Account - 673</t>
  </si>
  <si>
    <t>Plumbing Sales, Inc.-Oklahoma City,OK - 721</t>
  </si>
  <si>
    <t>P-M Associates-Indianapolis,IN - 356</t>
  </si>
  <si>
    <t>P-M Associates-Louisville,KY - 663</t>
  </si>
  <si>
    <t>PPG Sales-Hayward,CA - 563</t>
  </si>
  <si>
    <t>PPG Sales-Sacramento,CA - 564</t>
  </si>
  <si>
    <t>PPG-Central Valley,CA - 580</t>
  </si>
  <si>
    <t>Priest-Zimmerman, Inc. - 664</t>
  </si>
  <si>
    <t>Puddington Gatewood-Dallas,TX (Retail) - 394</t>
  </si>
  <si>
    <t>Pulley &amp; Associates LLC-Georgia - 613</t>
  </si>
  <si>
    <t>Pulley &amp; Associates-Tennessee - 614</t>
  </si>
  <si>
    <t>Quality Marketing-Charlotte,NC - 401</t>
  </si>
  <si>
    <t>Quality Sales, Inc.-AK - 718</t>
  </si>
  <si>
    <t>Quality Sales, Inc.-OR - 716</t>
  </si>
  <si>
    <t>Quality Sales, Inc.-Seattle,WA - 715</t>
  </si>
  <si>
    <t>Quality Sales, Inc.-Spokane,ID - 717</t>
  </si>
  <si>
    <t>Repco Sales-Woodstock,GA - 420</t>
  </si>
  <si>
    <t>Rich Sales-Little Rock,AR - 571</t>
  </si>
  <si>
    <t>Ridgeline Mechanical Sales-Belgrade,MT - 609</t>
  </si>
  <si>
    <t>RMI - 667</t>
  </si>
  <si>
    <t>ROI Marketing-Warminster,PA - 493</t>
  </si>
  <si>
    <t>Schu Marketing-Des Moines,IA - 417</t>
  </si>
  <si>
    <t>Schu Marketing-Minneapolis,MN - 352</t>
  </si>
  <si>
    <t>Schu Marketing-Omaha,NE - 418</t>
  </si>
  <si>
    <t>Silver State Marketing-Las Vegas,NV - 588</t>
  </si>
  <si>
    <t>SiteOne Landscape Supply DC Rep Account - 674</t>
  </si>
  <si>
    <t>Southwest Sales-North Texas - 582</t>
  </si>
  <si>
    <t>Southwest Sales-South Texas - 584</t>
  </si>
  <si>
    <t>Specification Sales - 651</t>
  </si>
  <si>
    <t>Specified Sales Associates-Orlando,FL - 334</t>
  </si>
  <si>
    <t>Specified Sales Associates-South Florida - 629</t>
  </si>
  <si>
    <t>Specified Sales Associates-Tampa,FL - 367</t>
  </si>
  <si>
    <t>Squibb-Owen Sales - 402</t>
  </si>
  <si>
    <t>Squibb-Owen Sales Wilkins/Pex - 491</t>
  </si>
  <si>
    <t>Steck Sales-Baltimore,MD - 360</t>
  </si>
  <si>
    <t>Steck Sales-Wash/Middletown,MD - 319</t>
  </si>
  <si>
    <t>Sunstate Sales, Inc. - 305</t>
  </si>
  <si>
    <t>T&amp;T Valve and Instrument - 658</t>
  </si>
  <si>
    <t>T.G. Rankin-Chesterfield,MO - 316</t>
  </si>
  <si>
    <t>The OWEN Company (Retail) - 607</t>
  </si>
  <si>
    <t>Thompson's Mechanical-Winfield,WV - 540</t>
  </si>
  <si>
    <t>Toledo&amp;Assoc-Honolulu,HI - 313</t>
  </si>
  <si>
    <t>Tower Hill - 653</t>
  </si>
  <si>
    <t>Triangle Sales-Bridgeville,PA - 593</t>
  </si>
  <si>
    <t>TT Valve and Instrument - 654</t>
  </si>
  <si>
    <t>Tulsa Rep-Agent (317) - 422</t>
  </si>
  <si>
    <t>Unit Process - 655</t>
  </si>
  <si>
    <t>United Sales Agency - 627</t>
  </si>
  <si>
    <t>Upstate Water Group-Albany - 643</t>
  </si>
  <si>
    <t>Upstate Water Group-Syracuse - 644</t>
  </si>
  <si>
    <t>VCM Sales-Birmingham,AL - 351</t>
  </si>
  <si>
    <t>VCM Sales-Jackson,MS - 331</t>
  </si>
  <si>
    <t>VCM Sales-Jacksonville,FL - 596</t>
  </si>
  <si>
    <t>Venco Sales-Northport,NY - 561</t>
  </si>
  <si>
    <t>Virginia Beach,VA-VA Mktg(CW) - 526</t>
  </si>
  <si>
    <t>WATER SOLUTIONS MARKETING - 306</t>
  </si>
  <si>
    <t>Waterford Systems-Salt Lake City,UT - 608</t>
  </si>
  <si>
    <t>WEH-International - 660</t>
  </si>
  <si>
    <t>Welch &amp; Assoc-Buffalo,NY - 406</t>
  </si>
  <si>
    <t>Wiggs-Haun &amp; Bohan - 681</t>
  </si>
  <si>
    <t>Woolf Harris-Mandeville,LA - 615</t>
  </si>
  <si>
    <t>Market Type:</t>
  </si>
  <si>
    <t>Market Type</t>
  </si>
  <si>
    <t>Other (Specify Below)</t>
  </si>
  <si>
    <t>Other:</t>
  </si>
  <si>
    <t>Buy America Required:</t>
  </si>
  <si>
    <t>Traffic Type:</t>
  </si>
  <si>
    <t>What is Draining Into Trench:</t>
  </si>
  <si>
    <t>Buy American Req</t>
  </si>
  <si>
    <t>N/A</t>
  </si>
  <si>
    <t>Buy America (100% USA)</t>
  </si>
  <si>
    <t>Traffic Type</t>
  </si>
  <si>
    <t>Commercial (Food Service, Kitchens, Shower Drains, Prisons, Schools)</t>
  </si>
  <si>
    <t>Transportation (Airports, Highways, Ports, Rail)</t>
  </si>
  <si>
    <t>Industrial (Food Processing, Chemical Storage, Refineries, Water Treatment)</t>
  </si>
  <si>
    <t>Military (Bases, VA Hospitals, Hangars, TEMS)</t>
  </si>
  <si>
    <t>Amusement/Sport/Arch. (Landscape/Residential, Pools, Patios, Shopping Malls, Sports)</t>
  </si>
  <si>
    <t>Civil (Parking Garages, Parking Lots, Subdivisions)</t>
  </si>
  <si>
    <t>Pedestrian (Class A/Light Duty)</t>
  </si>
  <si>
    <t>Residential (Class B/Medium Duty)</t>
  </si>
  <si>
    <t>Non-Dynamic (Class C)</t>
  </si>
  <si>
    <t>Commercial Moving Vehicles (Class C/Heavy Duty)</t>
  </si>
  <si>
    <t>Forklifts-Airports (Class E/Special Duty)</t>
  </si>
  <si>
    <t>Port Facilities (Class F/Special Duty)</t>
  </si>
  <si>
    <t>What is Draining Into Trench</t>
  </si>
  <si>
    <t>Chemicals (if not listed, fill in the chart below and contact Zurn Application Engineering)</t>
  </si>
  <si>
    <t>Required Properties:</t>
  </si>
  <si>
    <t>Chemical 1</t>
  </si>
  <si>
    <t>Chemical 2</t>
  </si>
  <si>
    <t>Chemical 3</t>
  </si>
  <si>
    <t>Chemical 4</t>
  </si>
  <si>
    <t>Chemical Name</t>
  </si>
  <si>
    <t>Temperature (°F)</t>
  </si>
  <si>
    <t>Concentration (%)</t>
  </si>
  <si>
    <t>Exposure Frequency</t>
  </si>
  <si>
    <t>Project Information:</t>
  </si>
  <si>
    <t>Temperature:</t>
  </si>
  <si>
    <t>**All Fields are mandatory for prompt return of request**</t>
  </si>
  <si>
    <t>Temperature</t>
  </si>
  <si>
    <t>Up to 140°F (80°F cyclical variation) max for Perma - Trench</t>
  </si>
  <si>
    <t>Up to 210°F (100°F cyclical variation) max for Vinylester</t>
  </si>
  <si>
    <t>Up to 150°F (100°F cyclical variation) max for Fiberglass</t>
  </si>
  <si>
    <t>Up to 240°F max for Stainless Steel</t>
  </si>
  <si>
    <t>Over 240°F max for Stainless Steel, No Gaskets</t>
  </si>
  <si>
    <t>Systems to be Used:</t>
  </si>
  <si>
    <t>Systems to be Used</t>
  </si>
  <si>
    <t>Competitor Product (Enter Below)</t>
  </si>
  <si>
    <t>Unknown - Send to Zurn Application Engineering for Assistance</t>
  </si>
  <si>
    <t>Zurn Products - Fill in required system below based on most current List Price Guide</t>
  </si>
  <si>
    <t>Competitor Product:</t>
  </si>
  <si>
    <t>Zurn Product</t>
  </si>
  <si>
    <t>Choose from Drop-Down List Below</t>
  </si>
  <si>
    <t>Trench System</t>
  </si>
  <si>
    <t>Frame Option</t>
  </si>
  <si>
    <t>Grates</t>
  </si>
  <si>
    <t>End Cap</t>
  </si>
  <si>
    <t>Outlet(s) Type &amp; Size</t>
  </si>
  <si>
    <t>Catch Basin(s):</t>
  </si>
  <si>
    <t>Type</t>
  </si>
  <si>
    <t>Size</t>
  </si>
  <si>
    <t>Frame</t>
  </si>
  <si>
    <t>Grate</t>
  </si>
  <si>
    <t>Outlet</t>
  </si>
  <si>
    <t>Sediment Bucket</t>
  </si>
  <si>
    <t>Layout Configuration</t>
  </si>
  <si>
    <t>Layout Configuration:</t>
  </si>
  <si>
    <t>Customer Spec and Plans</t>
  </si>
  <si>
    <t>Request Zurn Application Engineering Help</t>
  </si>
  <si>
    <t>Sales Office Name:</t>
  </si>
  <si>
    <t>Sales Office Number</t>
  </si>
  <si>
    <t>Sales Office Number:</t>
  </si>
  <si>
    <t>Sales Office Name</t>
  </si>
  <si>
    <t>Rep Sketch (Attach Sketch to Request)</t>
  </si>
  <si>
    <t>Request Type:</t>
  </si>
  <si>
    <t>Request Type</t>
  </si>
  <si>
    <t>Layout Request</t>
  </si>
  <si>
    <t>Takeoff/Quote Request</t>
  </si>
  <si>
    <t>Depth:</t>
  </si>
  <si>
    <t>Width:</t>
  </si>
  <si>
    <t>Depth or Width Restrictions:</t>
  </si>
  <si>
    <t>Unknown:</t>
  </si>
  <si>
    <t>Min/Max</t>
  </si>
  <si>
    <t>Measurement (in)</t>
  </si>
  <si>
    <t>Trench Drain Request Form</t>
  </si>
  <si>
    <t>Opportunity Type</t>
  </si>
  <si>
    <t>Topic</t>
  </si>
  <si>
    <t>Region</t>
  </si>
  <si>
    <t>Northwest</t>
  </si>
  <si>
    <t>Southeast</t>
  </si>
  <si>
    <t>Northeast</t>
  </si>
  <si>
    <t>North</t>
  </si>
  <si>
    <t>Southwest</t>
  </si>
  <si>
    <t>Specified Sales - Jacksonville, FL - 773</t>
  </si>
  <si>
    <t>Export</t>
  </si>
  <si>
    <t>House</t>
  </si>
  <si>
    <t>West</t>
  </si>
  <si>
    <t>Sales</t>
  </si>
  <si>
    <t>Engineering Request</t>
  </si>
  <si>
    <t>PROSPECT U</t>
  </si>
  <si>
    <t>Account Number</t>
  </si>
  <si>
    <t>Flow Rate Provided (gpm):</t>
  </si>
  <si>
    <t>Project Name</t>
  </si>
  <si>
    <t>Sales Person Contact</t>
  </si>
  <si>
    <t>Sales Person Email</t>
  </si>
  <si>
    <t>Sales Person Phone</t>
  </si>
  <si>
    <t>Email request to: FTquotes@Zurn.com</t>
  </si>
  <si>
    <t>Buy American (51% USA)</t>
  </si>
  <si>
    <t>Water Only (Go to #7)</t>
  </si>
  <si>
    <t>Chemicals (if OK and listed in catalog, go to #7)</t>
  </si>
  <si>
    <t>None</t>
  </si>
  <si>
    <t>DCRM Form</t>
  </si>
  <si>
    <t>Commercial</t>
  </si>
  <si>
    <t>Transportation</t>
  </si>
  <si>
    <t>Industrial</t>
  </si>
  <si>
    <t>Military</t>
  </si>
  <si>
    <t>Civil</t>
  </si>
  <si>
    <t>Stadium/Arena</t>
  </si>
  <si>
    <t>BA100</t>
  </si>
  <si>
    <t>BA51</t>
  </si>
  <si>
    <t>Other</t>
  </si>
  <si>
    <t>Class A</t>
  </si>
  <si>
    <t>Class B</t>
  </si>
  <si>
    <t>Class C</t>
  </si>
  <si>
    <t>Class E</t>
  </si>
  <si>
    <t>Class F</t>
  </si>
  <si>
    <t>Water Only</t>
  </si>
  <si>
    <t>Chemicals (Approved)</t>
  </si>
  <si>
    <t>Chemicals (Not Approved)</t>
  </si>
  <si>
    <t>Up to 140°F</t>
  </si>
  <si>
    <t>Up to 150°F</t>
  </si>
  <si>
    <t>Up to 210°F</t>
  </si>
  <si>
    <t>Up to 240°F</t>
  </si>
  <si>
    <t>Over 240°F</t>
  </si>
  <si>
    <t>Rep Sketch</t>
  </si>
  <si>
    <t>Drawings Needed</t>
  </si>
  <si>
    <t>Account Type</t>
  </si>
  <si>
    <t>Dodge Import Date</t>
  </si>
  <si>
    <t>Vertical Market</t>
  </si>
  <si>
    <t>EngReq Traffic Type</t>
  </si>
  <si>
    <t>Draining into Trench</t>
  </si>
  <si>
    <t>Flow Rate Provided (gpm)</t>
  </si>
  <si>
    <t>Depth Restrictions (inches)</t>
  </si>
  <si>
    <t>Width Restrictions (inches)</t>
  </si>
  <si>
    <t>Wholesaler</t>
  </si>
  <si>
    <t>ROR</t>
  </si>
  <si>
    <t>USA Classification</t>
  </si>
  <si>
    <t>Min</t>
  </si>
  <si>
    <t>Max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</si>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</sst>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rgb="FFCCCC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5" fillId="2" borderId="0" xfId="0" applyFont="1" applyFill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>
      <alignment horizontal="left"/>
    </xf>
    <xf numFmtId="0" fontId="10" fillId="3" borderId="1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horizontal="left"/>
      <protection locked="0"/>
    </xf>
    <xf numFmtId="9" fontId="5" fillId="2" borderId="2" xfId="1" applyFont="1" applyFill="1" applyBorder="1" applyAlignment="1" applyProtection="1">
      <alignment horizontal="left"/>
      <protection locked="0"/>
    </xf>
    <xf numFmtId="9" fontId="5" fillId="2" borderId="9" xfId="1" applyFont="1" applyFill="1" applyBorder="1" applyAlignment="1" applyProtection="1">
      <alignment horizontal="left"/>
      <protection locked="0"/>
    </xf>
    <xf numFmtId="9" fontId="5" fillId="2" borderId="0" xfId="1" applyFont="1" applyFill="1" applyAlignment="1">
      <alignment horizontal="left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9" fillId="2" borderId="0" xfId="0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center"/>
    </xf>
    <xf numFmtId="0" fontId="5" fillId="2" borderId="0" xfId="0" applyFont="1" applyFill="1" applyAlignment="1" applyProtection="1">
      <protection locked="0"/>
    </xf>
    <xf numFmtId="0" fontId="5" fillId="2" borderId="0" xfId="0" applyFont="1" applyFill="1" applyAlignment="1">
      <alignment horizontal="left"/>
    </xf>
    <xf numFmtId="0" fontId="14" fillId="4" borderId="0" xfId="0" applyNumberFormat="1" applyFont="1" applyFill="1" applyAlignment="1">
      <alignment horizontal="center"/>
    </xf>
    <xf numFmtId="14" fontId="0" fillId="0" borderId="0" xfId="0" applyNumberFormat="1"/>
    <xf numFmtId="0" fontId="2" fillId="5" borderId="0" xfId="0" applyFont="1" applyFill="1"/>
    <xf numFmtId="0" fontId="14" fillId="6" borderId="0" xfId="0" applyNumberFormat="1" applyFont="1" applyFill="1" applyAlignment="1">
      <alignment horizontal="center"/>
    </xf>
    <xf numFmtId="14" fontId="5" fillId="2" borderId="0" xfId="0" applyNumberFormat="1" applyFont="1" applyFill="1" applyAlignment="1">
      <alignment horizontal="left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left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9" fillId="2" borderId="21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9" fillId="2" borderId="17" xfId="0" applyFont="1" applyFill="1" applyBorder="1" applyAlignment="1">
      <alignment horizontal="right"/>
    </xf>
    <xf numFmtId="0" fontId="9" fillId="2" borderId="18" xfId="0" applyFont="1" applyFill="1" applyBorder="1" applyAlignment="1">
      <alignment horizontal="right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12" fillId="3" borderId="5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1" fillId="2" borderId="8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1" fillId="2" borderId="16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right"/>
    </xf>
    <xf numFmtId="0" fontId="11" fillId="2" borderId="17" xfId="0" applyFont="1" applyFill="1" applyBorder="1" applyAlignment="1">
      <alignment horizontal="right"/>
    </xf>
    <xf numFmtId="0" fontId="11" fillId="2" borderId="18" xfId="0" applyFont="1" applyFill="1" applyBorder="1" applyAlignment="1">
      <alignment horizontal="right"/>
    </xf>
    <xf numFmtId="0" fontId="10" fillId="3" borderId="12" xfId="0" applyFont="1" applyFill="1" applyBorder="1" applyAlignment="1">
      <alignment horizontal="right"/>
    </xf>
    <xf numFmtId="0" fontId="10" fillId="3" borderId="13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8" fillId="2" borderId="2" xfId="0" applyFont="1" applyFill="1" applyBorder="1" applyAlignment="1" applyProtection="1">
      <alignment horizontal="left"/>
      <protection locked="0"/>
    </xf>
    <xf numFmtId="0" fontId="8" fillId="2" borderId="4" xfId="0" applyFont="1" applyFill="1" applyBorder="1" applyAlignment="1" applyProtection="1">
      <alignment horizontal="left"/>
      <protection locked="0"/>
    </xf>
    <xf numFmtId="14" fontId="5" fillId="2" borderId="0" xfId="0" applyNumberFormat="1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left"/>
      <protection locked="0"/>
    </xf>
    <xf numFmtId="0" fontId="3" fillId="2" borderId="0" xfId="2" applyFill="1" applyAlignment="1" applyProtection="1">
      <alignment horizontal="left"/>
      <protection locked="0"/>
    </xf>
    <xf numFmtId="0" fontId="13" fillId="2" borderId="0" xfId="0" applyFont="1" applyFill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0</xdr:row>
          <xdr:rowOff>247650</xdr:rowOff>
        </xdr:from>
        <xdr:to>
          <xdr:col>2</xdr:col>
          <xdr:colOff>866775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61"/>
  <sheetViews>
    <sheetView tabSelected="1" zoomScale="85" zoomScaleNormal="85" workbookViewId="0"/>
  </sheetViews>
  <sheetFormatPr defaultRowHeight="15.75" x14ac:dyDescent="0.25"/>
  <cols>
    <col min="1" max="1" width="3.85546875" style="2" bestFit="1" customWidth="1"/>
    <col min="2" max="2" width="9.140625" style="3" customWidth="1"/>
    <col min="3" max="3" width="21.42578125" style="3" customWidth="1"/>
    <col min="4" max="4" width="14.28515625" style="3" customWidth="1"/>
    <col min="5" max="5" width="23" style="3" customWidth="1"/>
    <col min="6" max="7" width="18.5703125" style="3" customWidth="1"/>
    <col min="8" max="8" width="10.140625" style="3" customWidth="1"/>
    <col min="9" max="9" width="24.140625" style="4" customWidth="1"/>
    <col min="10" max="16384" width="9.140625" style="5"/>
  </cols>
  <sheetData>
    <row r="1" spans="1:9" ht="23.25" customHeight="1" x14ac:dyDescent="0.25">
      <c r="D1" s="68" t="s">
        <v>262</v>
      </c>
      <c r="E1" s="68"/>
      <c r="F1" s="68"/>
      <c r="G1" s="68"/>
    </row>
    <row r="2" spans="1:9" x14ac:dyDescent="0.25">
      <c r="D2" s="68"/>
      <c r="E2" s="68"/>
      <c r="F2" s="68"/>
      <c r="G2" s="68"/>
      <c r="H2" s="26"/>
    </row>
    <row r="3" spans="1:9" x14ac:dyDescent="0.25">
      <c r="D3" s="26" t="s">
        <v>284</v>
      </c>
      <c r="E3" s="26"/>
      <c r="F3" s="26"/>
      <c r="G3" s="26"/>
      <c r="H3" s="26"/>
    </row>
    <row r="4" spans="1:9" x14ac:dyDescent="0.25">
      <c r="D4" s="26"/>
      <c r="E4" s="26"/>
      <c r="F4" s="26"/>
      <c r="G4" s="26"/>
      <c r="H4" s="26"/>
    </row>
    <row r="5" spans="1:9" ht="6" customHeight="1" x14ac:dyDescent="0.25"/>
    <row r="6" spans="1:9" x14ac:dyDescent="0.25">
      <c r="A6" s="50" t="s">
        <v>216</v>
      </c>
      <c r="B6" s="50"/>
      <c r="C6" s="50"/>
      <c r="D6" s="50"/>
      <c r="E6" s="50"/>
      <c r="F6" s="50"/>
      <c r="G6" s="50"/>
      <c r="H6" s="50"/>
    </row>
    <row r="7" spans="1:9" x14ac:dyDescent="0.25">
      <c r="A7" s="6"/>
      <c r="B7" s="6"/>
      <c r="C7" s="6"/>
      <c r="D7" s="6"/>
      <c r="E7" s="6"/>
      <c r="F7" s="6"/>
      <c r="G7" s="6"/>
      <c r="H7" s="6"/>
    </row>
    <row r="8" spans="1:9" x14ac:dyDescent="0.25">
      <c r="A8" s="2" t="str">
        <f>"1."</f>
        <v>1.</v>
      </c>
      <c r="B8" s="36" t="s">
        <v>252</v>
      </c>
      <c r="C8" s="36"/>
      <c r="D8" s="62"/>
      <c r="E8" s="63"/>
      <c r="F8" s="6"/>
      <c r="G8" s="6"/>
      <c r="H8" s="6"/>
      <c r="I8" s="4" t="str">
        <f>IF(D8="","*Information Needed","")</f>
        <v>*Information Needed</v>
      </c>
    </row>
    <row r="9" spans="1:9" x14ac:dyDescent="0.25">
      <c r="A9" s="6"/>
      <c r="B9" s="6"/>
      <c r="C9" s="6"/>
      <c r="D9" s="6"/>
      <c r="E9" s="6"/>
      <c r="F9" s="6"/>
      <c r="G9" s="6"/>
      <c r="H9" s="6"/>
    </row>
    <row r="10" spans="1:9" x14ac:dyDescent="0.25">
      <c r="A10" s="2" t="str">
        <f>"2."</f>
        <v>2.</v>
      </c>
      <c r="B10" s="36" t="s">
        <v>214</v>
      </c>
      <c r="C10" s="36"/>
      <c r="D10" s="31"/>
      <c r="F10" s="7"/>
    </row>
    <row r="11" spans="1:9" x14ac:dyDescent="0.25">
      <c r="B11" s="59" t="s">
        <v>4</v>
      </c>
      <c r="C11" s="59"/>
      <c r="D11" s="64"/>
      <c r="E11" s="64"/>
      <c r="F11" s="64"/>
      <c r="G11" s="64"/>
      <c r="H11" s="64"/>
      <c r="I11" s="4" t="str">
        <f>IF(D11="","*Information Needed","")</f>
        <v>*Information Needed</v>
      </c>
    </row>
    <row r="12" spans="1:9" x14ac:dyDescent="0.25">
      <c r="B12" s="59" t="s">
        <v>0</v>
      </c>
      <c r="C12" s="59"/>
      <c r="D12" s="66"/>
      <c r="E12" s="66"/>
      <c r="F12" s="66"/>
      <c r="G12" s="66"/>
      <c r="H12" s="66"/>
      <c r="I12" s="4" t="str">
        <f>IF(D12="","*Information Needed","")</f>
        <v>*Information Needed</v>
      </c>
    </row>
    <row r="13" spans="1:9" x14ac:dyDescent="0.25">
      <c r="B13" s="8"/>
      <c r="C13" s="8" t="s">
        <v>249</v>
      </c>
      <c r="D13" s="9"/>
      <c r="E13" s="25"/>
      <c r="F13" s="25"/>
      <c r="G13" s="25"/>
      <c r="H13" s="25"/>
      <c r="I13" s="4" t="str">
        <f>IF(D13="","*Information Needed","")</f>
        <v>*Information Needed</v>
      </c>
    </row>
    <row r="14" spans="1:9" x14ac:dyDescent="0.25">
      <c r="B14" s="59" t="s">
        <v>247</v>
      </c>
      <c r="C14" s="59"/>
      <c r="D14" s="65" t="str">
        <f>IFERROR(VLOOKUP(D13,Tables!$B:$C,2,0),"")</f>
        <v/>
      </c>
      <c r="E14" s="65"/>
      <c r="F14" s="65"/>
      <c r="G14" s="65"/>
      <c r="H14" s="65"/>
      <c r="I14" s="4" t="str">
        <f>IF(D14="","*Information Needed","")</f>
        <v>*Information Needed</v>
      </c>
    </row>
    <row r="15" spans="1:9" x14ac:dyDescent="0.25">
      <c r="B15" s="59" t="s">
        <v>1</v>
      </c>
      <c r="C15" s="59"/>
      <c r="D15" s="66"/>
      <c r="E15" s="66"/>
      <c r="F15" s="66"/>
      <c r="G15" s="66"/>
      <c r="H15" s="66"/>
      <c r="I15" s="4" t="str">
        <f t="shared" ref="I15:I16" si="0">IF(D15="","*Information Needed","")</f>
        <v>*Information Needed</v>
      </c>
    </row>
    <row r="16" spans="1:9" x14ac:dyDescent="0.25">
      <c r="B16" s="59" t="s">
        <v>2</v>
      </c>
      <c r="C16" s="59"/>
      <c r="D16" s="67"/>
      <c r="E16" s="66"/>
      <c r="F16" s="66"/>
      <c r="G16" s="66"/>
      <c r="H16" s="66"/>
      <c r="I16" s="4" t="str">
        <f t="shared" si="0"/>
        <v>*Information Needed</v>
      </c>
    </row>
    <row r="17" spans="1:9" x14ac:dyDescent="0.25">
      <c r="B17" s="59" t="s">
        <v>3</v>
      </c>
      <c r="C17" s="59"/>
      <c r="D17" s="66"/>
      <c r="E17" s="66"/>
      <c r="F17" s="66"/>
      <c r="G17" s="66"/>
      <c r="H17" s="66"/>
      <c r="I17" s="4" t="str">
        <f>IF(D17="","*Information Needed","")</f>
        <v>*Information Needed</v>
      </c>
    </row>
    <row r="18" spans="1:9" x14ac:dyDescent="0.25">
      <c r="B18" s="59" t="s">
        <v>5</v>
      </c>
      <c r="C18" s="59"/>
      <c r="D18" s="66"/>
      <c r="E18" s="66"/>
      <c r="F18" s="66"/>
      <c r="G18" s="66"/>
      <c r="H18" s="66"/>
    </row>
    <row r="19" spans="1:9" x14ac:dyDescent="0.25">
      <c r="B19" s="36"/>
      <c r="C19" s="36"/>
    </row>
    <row r="20" spans="1:9" x14ac:dyDescent="0.25">
      <c r="A20" s="2" t="str">
        <f>"3."</f>
        <v>3.</v>
      </c>
      <c r="B20" s="36" t="s">
        <v>180</v>
      </c>
      <c r="C20" s="36"/>
      <c r="D20" s="37"/>
      <c r="E20" s="38"/>
      <c r="F20" s="38"/>
      <c r="G20" s="38"/>
      <c r="H20" s="39"/>
      <c r="I20" s="4" t="str">
        <f>IF(D20="","*Information Needed","")</f>
        <v>*Information Needed</v>
      </c>
    </row>
    <row r="21" spans="1:9" x14ac:dyDescent="0.25">
      <c r="B21" s="49"/>
      <c r="C21" s="49"/>
    </row>
    <row r="22" spans="1:9" x14ac:dyDescent="0.25">
      <c r="A22" s="2" t="str">
        <f>"4."</f>
        <v>4.</v>
      </c>
      <c r="B22" s="36" t="s">
        <v>184</v>
      </c>
      <c r="C22" s="36"/>
      <c r="D22" s="37"/>
      <c r="E22" s="38"/>
      <c r="F22" s="38"/>
      <c r="G22" s="38"/>
      <c r="H22" s="39"/>
      <c r="I22" s="4" t="str">
        <f>IF(D22="","*Information Needed","")</f>
        <v>*Information Needed</v>
      </c>
    </row>
    <row r="23" spans="1:9" x14ac:dyDescent="0.25">
      <c r="B23" s="60" t="s">
        <v>183</v>
      </c>
      <c r="C23" s="60"/>
      <c r="D23" s="37"/>
      <c r="E23" s="38"/>
      <c r="F23" s="38"/>
      <c r="G23" s="38"/>
      <c r="H23" s="39"/>
      <c r="I23" s="4" t="str">
        <f>IF(D22="Other (Specify Below)",IF(D23="","*Information Needed",""),"")</f>
        <v/>
      </c>
    </row>
    <row r="24" spans="1:9" x14ac:dyDescent="0.25">
      <c r="B24" s="36"/>
      <c r="C24" s="36"/>
      <c r="D24" s="49"/>
      <c r="E24" s="49"/>
      <c r="F24" s="49"/>
      <c r="G24" s="49"/>
      <c r="H24" s="49"/>
    </row>
    <row r="25" spans="1:9" ht="15.75" customHeight="1" x14ac:dyDescent="0.25">
      <c r="A25" s="2" t="str">
        <f>"5."</f>
        <v>5.</v>
      </c>
      <c r="B25" s="36" t="s">
        <v>185</v>
      </c>
      <c r="C25" s="36"/>
      <c r="D25" s="37"/>
      <c r="E25" s="38"/>
      <c r="F25" s="38"/>
      <c r="G25" s="38"/>
      <c r="H25" s="39"/>
      <c r="I25" s="4" t="str">
        <f>IF(D25="","*Information Needed","")</f>
        <v>*Information Needed</v>
      </c>
    </row>
    <row r="26" spans="1:9" ht="15.75" customHeight="1" x14ac:dyDescent="0.25">
      <c r="B26" s="36"/>
      <c r="C26" s="36"/>
      <c r="D26" s="49"/>
      <c r="E26" s="49"/>
      <c r="F26" s="49"/>
      <c r="G26" s="49"/>
      <c r="H26" s="49"/>
    </row>
    <row r="27" spans="1:9" ht="15.75" customHeight="1" x14ac:dyDescent="0.25">
      <c r="A27" s="2" t="str">
        <f>"6."</f>
        <v>6.</v>
      </c>
      <c r="B27" s="36" t="s">
        <v>186</v>
      </c>
      <c r="C27" s="36"/>
      <c r="D27" s="37"/>
      <c r="E27" s="38"/>
      <c r="F27" s="38"/>
      <c r="G27" s="38"/>
      <c r="H27" s="39"/>
      <c r="I27" s="4" t="str">
        <f>IF(D27="","*Information Needed","")</f>
        <v>*Information Needed</v>
      </c>
    </row>
    <row r="28" spans="1:9" ht="5.25" customHeight="1" thickBot="1" x14ac:dyDescent="0.3">
      <c r="B28" s="10"/>
      <c r="C28" s="10"/>
    </row>
    <row r="29" spans="1:9" x14ac:dyDescent="0.25">
      <c r="B29" s="57" t="s">
        <v>205</v>
      </c>
      <c r="C29" s="58"/>
      <c r="D29" s="11" t="s">
        <v>206</v>
      </c>
      <c r="E29" s="11" t="s">
        <v>207</v>
      </c>
      <c r="F29" s="11" t="s">
        <v>208</v>
      </c>
      <c r="G29" s="12" t="s">
        <v>209</v>
      </c>
    </row>
    <row r="30" spans="1:9" x14ac:dyDescent="0.25">
      <c r="B30" s="51" t="s">
        <v>210</v>
      </c>
      <c r="C30" s="52"/>
      <c r="D30" s="13"/>
      <c r="E30" s="13"/>
      <c r="F30" s="13"/>
      <c r="G30" s="14"/>
      <c r="I30" s="4" t="str">
        <f>IF(D27="Chemicals (if not listed, fill in the chart below and contact Zurn Application Engineering)",IF(D30="","*Information Needed",""),"")</f>
        <v/>
      </c>
    </row>
    <row r="31" spans="1:9" x14ac:dyDescent="0.25">
      <c r="B31" s="53" t="s">
        <v>211</v>
      </c>
      <c r="C31" s="54"/>
      <c r="D31" s="13"/>
      <c r="E31" s="13"/>
      <c r="F31" s="13"/>
      <c r="G31" s="14"/>
    </row>
    <row r="32" spans="1:9" x14ac:dyDescent="0.25">
      <c r="B32" s="53" t="s">
        <v>212</v>
      </c>
      <c r="C32" s="54"/>
      <c r="D32" s="15"/>
      <c r="E32" s="15"/>
      <c r="F32" s="15"/>
      <c r="G32" s="16"/>
      <c r="H32" s="17"/>
    </row>
    <row r="33" spans="1:9" ht="16.5" thickBot="1" x14ac:dyDescent="0.3">
      <c r="B33" s="55" t="s">
        <v>213</v>
      </c>
      <c r="C33" s="56"/>
      <c r="D33" s="18"/>
      <c r="E33" s="18"/>
      <c r="F33" s="18"/>
      <c r="G33" s="19"/>
    </row>
    <row r="34" spans="1:9" x14ac:dyDescent="0.25">
      <c r="B34" s="36"/>
      <c r="C34" s="36"/>
      <c r="D34" s="49"/>
      <c r="E34" s="49"/>
      <c r="F34" s="49"/>
      <c r="G34" s="49"/>
      <c r="H34" s="49"/>
    </row>
    <row r="35" spans="1:9" x14ac:dyDescent="0.25">
      <c r="A35" s="2" t="str">
        <f>"7."</f>
        <v>7.</v>
      </c>
      <c r="B35" s="36" t="s">
        <v>215</v>
      </c>
      <c r="C35" s="36"/>
      <c r="D35" s="37"/>
      <c r="E35" s="38"/>
      <c r="F35" s="38"/>
      <c r="G35" s="38"/>
      <c r="H35" s="39"/>
      <c r="I35" s="4" t="str">
        <f>IF(D35="","*Information Needed","")</f>
        <v>*Information Needed</v>
      </c>
    </row>
    <row r="36" spans="1:9" x14ac:dyDescent="0.25">
      <c r="B36" s="36"/>
      <c r="C36" s="36"/>
      <c r="D36" s="49"/>
      <c r="E36" s="49"/>
      <c r="F36" s="49"/>
      <c r="G36" s="49"/>
      <c r="H36" s="49"/>
    </row>
    <row r="37" spans="1:9" x14ac:dyDescent="0.25">
      <c r="A37" s="2" t="str">
        <f>"8."</f>
        <v>8.</v>
      </c>
      <c r="B37" s="36" t="s">
        <v>279</v>
      </c>
      <c r="C37" s="36"/>
      <c r="D37" s="20"/>
    </row>
    <row r="38" spans="1:9" x14ac:dyDescent="0.25">
      <c r="B38" s="61"/>
      <c r="C38" s="61"/>
      <c r="D38" s="49"/>
      <c r="E38" s="49"/>
      <c r="F38" s="49"/>
      <c r="G38" s="49"/>
      <c r="H38" s="49"/>
    </row>
    <row r="39" spans="1:9" x14ac:dyDescent="0.25">
      <c r="A39" s="2" t="str">
        <f>"9."</f>
        <v>9.</v>
      </c>
      <c r="B39" s="36" t="s">
        <v>258</v>
      </c>
      <c r="C39" s="36"/>
      <c r="D39" s="24" t="s">
        <v>260</v>
      </c>
      <c r="E39" s="24" t="s">
        <v>261</v>
      </c>
      <c r="F39" s="5"/>
      <c r="G39" s="22"/>
      <c r="H39" s="22"/>
      <c r="I39" s="5"/>
    </row>
    <row r="40" spans="1:9" x14ac:dyDescent="0.25">
      <c r="B40" s="10"/>
      <c r="C40" s="21" t="s">
        <v>256</v>
      </c>
      <c r="D40" s="20"/>
      <c r="E40" s="23"/>
      <c r="G40" s="22"/>
      <c r="H40" s="22"/>
      <c r="I40" s="4" t="str">
        <f>IF(D40="None","",IF(E42="X","",IF(E40="","*Information Needed","")))</f>
        <v>*Information Needed</v>
      </c>
    </row>
    <row r="41" spans="1:9" x14ac:dyDescent="0.25">
      <c r="B41" s="10"/>
      <c r="C41" s="21" t="s">
        <v>257</v>
      </c>
      <c r="D41" s="20"/>
      <c r="E41" s="23"/>
      <c r="G41" s="22"/>
      <c r="H41" s="22"/>
      <c r="I41" s="4" t="str">
        <f>IF(D41="None","",IF(E43="X","",IF(E41="","*Information Needed","")))</f>
        <v>*Information Needed</v>
      </c>
    </row>
    <row r="42" spans="1:9" x14ac:dyDescent="0.25">
      <c r="B42" s="10"/>
      <c r="C42" s="21" t="s">
        <v>259</v>
      </c>
      <c r="E42" s="23"/>
      <c r="G42" s="22"/>
      <c r="H42" s="22"/>
      <c r="I42" s="4" t="str">
        <f>IF(E42="",IF(E40&amp;E41="","*Information Needed",""),"")</f>
        <v>*Information Needed</v>
      </c>
    </row>
    <row r="43" spans="1:9" x14ac:dyDescent="0.25">
      <c r="B43" s="36"/>
      <c r="C43" s="36"/>
      <c r="D43" s="49"/>
      <c r="E43" s="49"/>
      <c r="F43" s="49"/>
      <c r="G43" s="49"/>
      <c r="H43" s="49"/>
    </row>
    <row r="44" spans="1:9" x14ac:dyDescent="0.25">
      <c r="A44" s="2" t="str">
        <f>"10."</f>
        <v>10.</v>
      </c>
      <c r="B44" s="10" t="s">
        <v>223</v>
      </c>
      <c r="D44" s="37"/>
      <c r="E44" s="38"/>
      <c r="F44" s="38"/>
      <c r="G44" s="38"/>
      <c r="H44" s="39"/>
      <c r="I44" s="4" t="str">
        <f>IF(D44="","*Information Needed","")</f>
        <v>*Information Needed</v>
      </c>
    </row>
    <row r="45" spans="1:9" x14ac:dyDescent="0.25">
      <c r="B45" s="60" t="s">
        <v>228</v>
      </c>
      <c r="C45" s="60"/>
      <c r="D45" s="37"/>
      <c r="E45" s="38"/>
      <c r="F45" s="38"/>
      <c r="G45" s="38"/>
      <c r="H45" s="39"/>
      <c r="I45" s="4" t="str">
        <f>IF(D44="Competitor Product (Enter Below)",IF(D45="","*Information Needed",""),"")</f>
        <v/>
      </c>
    </row>
    <row r="46" spans="1:9" ht="16.5" thickBot="1" x14ac:dyDescent="0.3"/>
    <row r="47" spans="1:9" x14ac:dyDescent="0.25">
      <c r="B47" s="48" t="s">
        <v>229</v>
      </c>
      <c r="C47" s="44"/>
      <c r="D47" s="44" t="s">
        <v>230</v>
      </c>
      <c r="E47" s="44"/>
      <c r="F47" s="45"/>
    </row>
    <row r="48" spans="1:9" x14ac:dyDescent="0.25">
      <c r="B48" s="46" t="s">
        <v>231</v>
      </c>
      <c r="C48" s="47"/>
      <c r="D48" s="32"/>
      <c r="E48" s="32"/>
      <c r="F48" s="33"/>
      <c r="G48" s="4" t="str">
        <f>IF(D44="Zurn Products - Fill in required system below based on most current List Price Guide",IF(D48="","*Information Needed",""),"")</f>
        <v/>
      </c>
    </row>
    <row r="49" spans="1:9" x14ac:dyDescent="0.25">
      <c r="B49" s="46" t="s">
        <v>232</v>
      </c>
      <c r="C49" s="47"/>
      <c r="D49" s="32"/>
      <c r="E49" s="32"/>
      <c r="F49" s="33"/>
    </row>
    <row r="50" spans="1:9" x14ac:dyDescent="0.25">
      <c r="B50" s="46" t="s">
        <v>233</v>
      </c>
      <c r="C50" s="47"/>
      <c r="D50" s="32"/>
      <c r="E50" s="32"/>
      <c r="F50" s="33"/>
    </row>
    <row r="51" spans="1:9" x14ac:dyDescent="0.25">
      <c r="B51" s="46" t="s">
        <v>234</v>
      </c>
      <c r="C51" s="47"/>
      <c r="D51" s="32"/>
      <c r="E51" s="32"/>
      <c r="F51" s="33"/>
    </row>
    <row r="52" spans="1:9" x14ac:dyDescent="0.25">
      <c r="B52" s="46" t="s">
        <v>235</v>
      </c>
      <c r="C52" s="47"/>
      <c r="D52" s="32"/>
      <c r="E52" s="32"/>
      <c r="F52" s="33"/>
    </row>
    <row r="53" spans="1:9" x14ac:dyDescent="0.25">
      <c r="B53" s="46" t="s">
        <v>236</v>
      </c>
      <c r="C53" s="47"/>
      <c r="D53" s="32"/>
      <c r="E53" s="32"/>
      <c r="F53" s="33"/>
    </row>
    <row r="54" spans="1:9" x14ac:dyDescent="0.25">
      <c r="B54" s="40" t="s">
        <v>237</v>
      </c>
      <c r="C54" s="41"/>
      <c r="D54" s="32"/>
      <c r="E54" s="32"/>
      <c r="F54" s="33"/>
    </row>
    <row r="55" spans="1:9" x14ac:dyDescent="0.25">
      <c r="B55" s="40" t="s">
        <v>238</v>
      </c>
      <c r="C55" s="41"/>
      <c r="D55" s="32"/>
      <c r="E55" s="32"/>
      <c r="F55" s="33"/>
    </row>
    <row r="56" spans="1:9" x14ac:dyDescent="0.25">
      <c r="B56" s="40" t="s">
        <v>239</v>
      </c>
      <c r="C56" s="41"/>
      <c r="D56" s="32"/>
      <c r="E56" s="32"/>
      <c r="F56" s="33"/>
    </row>
    <row r="57" spans="1:9" x14ac:dyDescent="0.25">
      <c r="B57" s="40" t="s">
        <v>240</v>
      </c>
      <c r="C57" s="41"/>
      <c r="D57" s="32"/>
      <c r="E57" s="32"/>
      <c r="F57" s="33"/>
    </row>
    <row r="58" spans="1:9" x14ac:dyDescent="0.25">
      <c r="B58" s="40" t="s">
        <v>241</v>
      </c>
      <c r="C58" s="41"/>
      <c r="D58" s="32"/>
      <c r="E58" s="32"/>
      <c r="F58" s="33"/>
    </row>
    <row r="59" spans="1:9" ht="16.5" thickBot="1" x14ac:dyDescent="0.3">
      <c r="B59" s="42" t="s">
        <v>242</v>
      </c>
      <c r="C59" s="43"/>
      <c r="D59" s="34"/>
      <c r="E59" s="34"/>
      <c r="F59" s="35"/>
    </row>
    <row r="61" spans="1:9" x14ac:dyDescent="0.25">
      <c r="A61" s="2" t="str">
        <f>"11."</f>
        <v>11.</v>
      </c>
      <c r="B61" s="36" t="s">
        <v>244</v>
      </c>
      <c r="C61" s="36"/>
      <c r="D61" s="37"/>
      <c r="E61" s="38"/>
      <c r="F61" s="38"/>
      <c r="G61" s="38"/>
      <c r="H61" s="39"/>
      <c r="I61" s="4" t="str">
        <f>IF(D61="","*Information Needed","")</f>
        <v>*Information Needed</v>
      </c>
    </row>
  </sheetData>
  <sheetProtection sheet="1" objects="1" scenarios="1"/>
  <dataConsolidate/>
  <mergeCells count="83">
    <mergeCell ref="B20:C20"/>
    <mergeCell ref="B21:C21"/>
    <mergeCell ref="B22:C22"/>
    <mergeCell ref="D1:G2"/>
    <mergeCell ref="B15:C15"/>
    <mergeCell ref="B16:C16"/>
    <mergeCell ref="B17:C17"/>
    <mergeCell ref="D18:H18"/>
    <mergeCell ref="B24:C24"/>
    <mergeCell ref="B10:C10"/>
    <mergeCell ref="B8:C8"/>
    <mergeCell ref="D8:E8"/>
    <mergeCell ref="D11:H11"/>
    <mergeCell ref="D14:H14"/>
    <mergeCell ref="B11:C11"/>
    <mergeCell ref="D12:H12"/>
    <mergeCell ref="B12:C12"/>
    <mergeCell ref="B14:C14"/>
    <mergeCell ref="D16:H16"/>
    <mergeCell ref="D17:H17"/>
    <mergeCell ref="D15:H15"/>
    <mergeCell ref="B23:C23"/>
    <mergeCell ref="D23:H23"/>
    <mergeCell ref="B19:C19"/>
    <mergeCell ref="B45:C45"/>
    <mergeCell ref="D45:H45"/>
    <mergeCell ref="D34:H34"/>
    <mergeCell ref="D35:H35"/>
    <mergeCell ref="D36:H36"/>
    <mergeCell ref="D38:H38"/>
    <mergeCell ref="B35:C35"/>
    <mergeCell ref="B36:C36"/>
    <mergeCell ref="B37:C37"/>
    <mergeCell ref="B38:C38"/>
    <mergeCell ref="B39:C39"/>
    <mergeCell ref="B43:C43"/>
    <mergeCell ref="B34:C34"/>
    <mergeCell ref="B25:C25"/>
    <mergeCell ref="A6:H6"/>
    <mergeCell ref="D44:H44"/>
    <mergeCell ref="B30:C30"/>
    <mergeCell ref="B31:C31"/>
    <mergeCell ref="B32:C32"/>
    <mergeCell ref="B33:C33"/>
    <mergeCell ref="D20:H20"/>
    <mergeCell ref="D22:H22"/>
    <mergeCell ref="B26:C26"/>
    <mergeCell ref="B27:C27"/>
    <mergeCell ref="B29:C29"/>
    <mergeCell ref="D24:H24"/>
    <mergeCell ref="D25:H25"/>
    <mergeCell ref="B18:C18"/>
    <mergeCell ref="D26:H26"/>
    <mergeCell ref="D27:H27"/>
    <mergeCell ref="D47:F47"/>
    <mergeCell ref="B53:C53"/>
    <mergeCell ref="B52:C52"/>
    <mergeCell ref="B51:C51"/>
    <mergeCell ref="B50:C50"/>
    <mergeCell ref="B49:C49"/>
    <mergeCell ref="B48:C48"/>
    <mergeCell ref="B47:C47"/>
    <mergeCell ref="D48:F48"/>
    <mergeCell ref="D49:F49"/>
    <mergeCell ref="D50:F50"/>
    <mergeCell ref="D51:F51"/>
    <mergeCell ref="D52:F52"/>
    <mergeCell ref="D53:F53"/>
    <mergeCell ref="D43:H43"/>
    <mergeCell ref="D54:F54"/>
    <mergeCell ref="D59:F59"/>
    <mergeCell ref="B61:C61"/>
    <mergeCell ref="D61:H61"/>
    <mergeCell ref="B58:C58"/>
    <mergeCell ref="B57:C57"/>
    <mergeCell ref="B55:C55"/>
    <mergeCell ref="B54:C54"/>
    <mergeCell ref="D56:F56"/>
    <mergeCell ref="D57:F57"/>
    <mergeCell ref="D58:F58"/>
    <mergeCell ref="B56:C56"/>
    <mergeCell ref="D55:F55"/>
    <mergeCell ref="B59:C59"/>
  </mergeCells>
  <conditionalFormatting sqref="D40">
    <cfRule type="expression" priority="5" stopIfTrue="1">
      <formula>$D$40&gt;0</formula>
    </cfRule>
    <cfRule type="expression" dxfId="1" priority="7">
      <formula>$E$40&gt;0</formula>
    </cfRule>
  </conditionalFormatting>
  <conditionalFormatting sqref="D41">
    <cfRule type="expression" priority="1" stopIfTrue="1">
      <formula>$D$40&gt;0</formula>
    </cfRule>
    <cfRule type="expression" dxfId="0" priority="2">
      <formula>$E$40&gt;0</formula>
    </cfRule>
  </conditionalFormatting>
  <pageMargins left="0.5" right="0.5" top="0.75" bottom="0.75" header="0.3" footer="0.3"/>
  <pageSetup scale="61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1</xdr:col>
                <xdr:colOff>190500</xdr:colOff>
                <xdr:row>0</xdr:row>
                <xdr:rowOff>247650</xdr:rowOff>
              </from>
              <to>
                <xdr:col>2</xdr:col>
                <xdr:colOff>866775</xdr:colOff>
                <xdr:row>4</xdr:row>
                <xdr:rowOff>0</xdr:rowOff>
              </to>
            </anchor>
          </objectPr>
        </oleObject>
      </mc:Choice>
      <mc:Fallback>
        <oleObject progId="PBrush" shapeId="1027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Tables!$F$2:$F$7</xm:f>
          </x14:formula1>
          <xm:sqref>D20:H20</xm:sqref>
        </x14:dataValidation>
        <x14:dataValidation type="list" allowBlank="1" showInputMessage="1" showErrorMessage="1">
          <x14:formula1>
            <xm:f>Tables!$J$2:$J$7</xm:f>
          </x14:formula1>
          <xm:sqref>D25:H25</xm:sqref>
        </x14:dataValidation>
        <x14:dataValidation type="list" allowBlank="1" showInputMessage="1" showErrorMessage="1">
          <x14:formula1>
            <xm:f>Tables!$L$2:$L$4</xm:f>
          </x14:formula1>
          <xm:sqref>D27:H28</xm:sqref>
        </x14:dataValidation>
        <x14:dataValidation type="list" allowBlank="1" showInputMessage="1" showErrorMessage="1">
          <x14:formula1>
            <xm:f>Tables!$N$2:$N$6</xm:f>
          </x14:formula1>
          <xm:sqref>D35:H35</xm:sqref>
        </x14:dataValidation>
        <x14:dataValidation type="list" allowBlank="1" showInputMessage="1" showErrorMessage="1">
          <x14:formula1>
            <xm:f>Tables!$P$2:$P$4</xm:f>
          </x14:formula1>
          <xm:sqref>D44:H44</xm:sqref>
        </x14:dataValidation>
        <x14:dataValidation type="list" allowBlank="1" showInputMessage="1" showErrorMessage="1">
          <x14:formula1>
            <xm:f>Tables!$R$2:$R$4</xm:f>
          </x14:formula1>
          <xm:sqref>D61:H61</xm:sqref>
        </x14:dataValidation>
        <x14:dataValidation type="list" allowBlank="1" showInputMessage="1" showErrorMessage="1">
          <x14:formula1>
            <xm:f>Tables!$H$2:$H$5</xm:f>
          </x14:formula1>
          <xm:sqref>D22</xm:sqref>
        </x14:dataValidation>
        <x14:dataValidation type="list" allowBlank="1" showInputMessage="1" showErrorMessage="1">
          <x14:formula1>
            <xm:f>Tables!$U$2:$U$3</xm:f>
          </x14:formula1>
          <xm:sqref>E42</xm:sqref>
        </x14:dataValidation>
        <x14:dataValidation type="list" allowBlank="1" showInputMessage="1" showErrorMessage="1">
          <x14:formula1>
            <xm:f>Tables!$T$2:$T$4</xm:f>
          </x14:formula1>
          <xm:sqref>D41</xm:sqref>
        </x14:dataValidation>
        <x14:dataValidation type="list" allowBlank="1" showInputMessage="1" showErrorMessage="1">
          <x14:formula1>
            <xm:f>Tables!$T$2:$T$4</xm:f>
          </x14:formula1>
          <xm:sqref>D40</xm:sqref>
        </x14:dataValidation>
        <x14:dataValidation type="list" allowBlank="1" showInputMessage="1" showErrorMessage="1">
          <x14:formula1>
            <xm:f>Tables!$A$2:$A$4</xm:f>
          </x14:formula1>
          <xm:sqref>D8:E8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176"/>
  <sheetViews>
    <sheetView workbookViewId="0">
      <selection activeCell="A7" sqref="A7"/>
    </sheetView>
  </sheetViews>
  <sheetFormatPr defaultRowHeight="15" x14ac:dyDescent="0.25"/>
  <cols>
    <col min="1" max="1" width="22.28515625" bestFit="1" customWidth="1"/>
    <col min="2" max="2" width="19.42578125" bestFit="1" customWidth="1"/>
    <col min="3" max="3" width="53" bestFit="1" customWidth="1"/>
    <col min="4" max="4" width="10.42578125" bestFit="1" customWidth="1"/>
    <col min="5" max="5" width="16" bestFit="1" customWidth="1"/>
    <col min="6" max="6" width="80.42578125" bestFit="1" customWidth="1"/>
    <col min="7" max="7" width="14.5703125" bestFit="1" customWidth="1"/>
    <col min="8" max="8" width="23" bestFit="1" customWidth="1"/>
    <col min="9" max="9" width="11.42578125" bestFit="1" customWidth="1"/>
    <col min="10" max="10" width="46.5703125" bestFit="1" customWidth="1"/>
    <col min="11" max="11" width="11.42578125" bestFit="1" customWidth="1"/>
    <col min="12" max="12" width="80.85546875" bestFit="1" customWidth="1"/>
    <col min="13" max="13" width="24.7109375" bestFit="1" customWidth="1"/>
    <col min="14" max="14" width="53.7109375" bestFit="1" customWidth="1"/>
    <col min="15" max="15" width="11.42578125" bestFit="1" customWidth="1"/>
    <col min="16" max="16" width="76.85546875" bestFit="1" customWidth="1"/>
    <col min="17" max="17" width="58" bestFit="1" customWidth="1"/>
    <col min="18" max="18" width="39.85546875" bestFit="1" customWidth="1"/>
    <col min="19" max="19" width="39.85546875" customWidth="1"/>
  </cols>
  <sheetData>
    <row r="1" spans="1:21" s="1" customFormat="1" x14ac:dyDescent="0.25">
      <c r="A1" s="1" t="s">
        <v>253</v>
      </c>
      <c r="B1" s="1" t="s">
        <v>248</v>
      </c>
      <c r="C1" s="1" t="s">
        <v>250</v>
      </c>
      <c r="D1" s="1" t="s">
        <v>265</v>
      </c>
      <c r="E1" s="1" t="s">
        <v>278</v>
      </c>
      <c r="F1" s="1" t="s">
        <v>181</v>
      </c>
      <c r="G1" s="29" t="s">
        <v>289</v>
      </c>
      <c r="H1" s="1" t="s">
        <v>187</v>
      </c>
      <c r="I1" s="29" t="s">
        <v>289</v>
      </c>
      <c r="J1" s="1" t="s">
        <v>190</v>
      </c>
      <c r="K1" s="29" t="s">
        <v>289</v>
      </c>
      <c r="L1" s="1" t="s">
        <v>203</v>
      </c>
      <c r="M1" s="29" t="s">
        <v>289</v>
      </c>
      <c r="N1" s="1" t="s">
        <v>217</v>
      </c>
      <c r="O1" s="29" t="s">
        <v>289</v>
      </c>
      <c r="P1" s="1" t="s">
        <v>224</v>
      </c>
      <c r="Q1" s="29" t="s">
        <v>289</v>
      </c>
      <c r="R1" s="1" t="s">
        <v>243</v>
      </c>
      <c r="S1" s="29" t="s">
        <v>289</v>
      </c>
      <c r="T1" s="1" t="s">
        <v>260</v>
      </c>
    </row>
    <row r="2" spans="1:21" x14ac:dyDescent="0.25">
      <c r="B2">
        <f t="shared" ref="B2:B33" si="0">(RIGHT(C2,3))*1</f>
        <v>542</v>
      </c>
      <c r="C2" t="s">
        <v>6</v>
      </c>
      <c r="D2" t="s">
        <v>266</v>
      </c>
      <c r="E2">
        <v>11111215</v>
      </c>
      <c r="F2" t="s">
        <v>191</v>
      </c>
      <c r="G2" t="s">
        <v>290</v>
      </c>
      <c r="H2" t="s">
        <v>188</v>
      </c>
      <c r="I2" t="s">
        <v>288</v>
      </c>
      <c r="J2" t="s">
        <v>197</v>
      </c>
      <c r="K2" t="s">
        <v>299</v>
      </c>
      <c r="L2" t="s">
        <v>286</v>
      </c>
      <c r="M2" t="s">
        <v>304</v>
      </c>
      <c r="N2" t="s">
        <v>218</v>
      </c>
      <c r="O2" t="s">
        <v>307</v>
      </c>
      <c r="P2" t="s">
        <v>225</v>
      </c>
      <c r="Q2" t="str">
        <f>CONCATENATE("Competitor Product"," - ",'Trench Drain Request Form'!D45)</f>
        <v xml:space="preserve">Competitor Product - </v>
      </c>
      <c r="R2" t="s">
        <v>251</v>
      </c>
      <c r="S2" t="s">
        <v>312</v>
      </c>
    </row>
    <row r="3" spans="1:21" x14ac:dyDescent="0.25">
      <c r="A3" t="s">
        <v>255</v>
      </c>
      <c r="B3">
        <f t="shared" si="0"/>
        <v>390</v>
      </c>
      <c r="C3" t="s">
        <v>7</v>
      </c>
      <c r="D3" t="s">
        <v>267</v>
      </c>
      <c r="E3">
        <v>11111201</v>
      </c>
      <c r="F3" t="s">
        <v>192</v>
      </c>
      <c r="G3" t="s">
        <v>291</v>
      </c>
      <c r="H3" t="s">
        <v>189</v>
      </c>
      <c r="I3" t="s">
        <v>296</v>
      </c>
      <c r="J3" t="s">
        <v>198</v>
      </c>
      <c r="K3" t="s">
        <v>300</v>
      </c>
      <c r="L3" t="s">
        <v>287</v>
      </c>
      <c r="M3" t="s">
        <v>305</v>
      </c>
      <c r="N3" t="s">
        <v>220</v>
      </c>
      <c r="O3" t="s">
        <v>308</v>
      </c>
      <c r="P3" t="s">
        <v>226</v>
      </c>
      <c r="Q3" t="str">
        <f>P3</f>
        <v>Unknown - Send to Zurn Application Engineering for Assistance</v>
      </c>
      <c r="R3" t="s">
        <v>245</v>
      </c>
      <c r="S3" t="s">
        <v>245</v>
      </c>
      <c r="T3" t="s">
        <v>325</v>
      </c>
      <c r="U3" t="s">
        <v>327</v>
      </c>
    </row>
    <row r="4" spans="1:21" x14ac:dyDescent="0.25">
      <c r="A4" t="s">
        <v>254</v>
      </c>
      <c r="B4">
        <f t="shared" si="0"/>
        <v>722</v>
      </c>
      <c r="C4" t="s">
        <v>8</v>
      </c>
      <c r="D4" t="s">
        <v>268</v>
      </c>
      <c r="E4">
        <v>11111209</v>
      </c>
      <c r="F4" t="s">
        <v>193</v>
      </c>
      <c r="G4" t="s">
        <v>292</v>
      </c>
      <c r="H4" t="s">
        <v>285</v>
      </c>
      <c r="I4" t="s">
        <v>297</v>
      </c>
      <c r="J4" t="s">
        <v>199</v>
      </c>
      <c r="K4" t="s">
        <v>301</v>
      </c>
      <c r="L4" t="s">
        <v>204</v>
      </c>
      <c r="M4" t="s">
        <v>306</v>
      </c>
      <c r="N4" t="s">
        <v>219</v>
      </c>
      <c r="O4" t="s">
        <v>309</v>
      </c>
      <c r="P4" t="s">
        <v>227</v>
      </c>
      <c r="Q4" t="str">
        <f>CONCATENATE("Zurn Product"," - ",'Trench Drain Request Form'!D48)</f>
        <v xml:space="preserve">Zurn Product - </v>
      </c>
      <c r="R4" t="s">
        <v>246</v>
      </c>
      <c r="S4" t="s">
        <v>313</v>
      </c>
      <c r="T4" t="s">
        <v>326</v>
      </c>
    </row>
    <row r="5" spans="1:21" x14ac:dyDescent="0.25">
      <c r="B5">
        <f t="shared" si="0"/>
        <v>546</v>
      </c>
      <c r="C5" t="s">
        <v>9</v>
      </c>
      <c r="D5" t="s">
        <v>268</v>
      </c>
      <c r="E5">
        <v>11111209</v>
      </c>
      <c r="F5" t="s">
        <v>194</v>
      </c>
      <c r="G5" t="s">
        <v>293</v>
      </c>
      <c r="H5" t="s">
        <v>182</v>
      </c>
      <c r="I5" t="s">
        <v>298</v>
      </c>
      <c r="J5" t="s">
        <v>200</v>
      </c>
      <c r="K5" t="s">
        <v>301</v>
      </c>
      <c r="N5" t="s">
        <v>221</v>
      </c>
      <c r="O5" t="s">
        <v>310</v>
      </c>
    </row>
    <row r="6" spans="1:21" x14ac:dyDescent="0.25">
      <c r="B6">
        <f t="shared" si="0"/>
        <v>652</v>
      </c>
      <c r="C6" t="s">
        <v>10</v>
      </c>
      <c r="D6" t="s">
        <v>268</v>
      </c>
      <c r="E6">
        <v>11111209</v>
      </c>
      <c r="F6" t="s">
        <v>195</v>
      </c>
      <c r="G6" t="s">
        <v>295</v>
      </c>
      <c r="J6" t="s">
        <v>201</v>
      </c>
      <c r="K6" t="s">
        <v>302</v>
      </c>
      <c r="N6" t="s">
        <v>222</v>
      </c>
      <c r="O6" t="s">
        <v>311</v>
      </c>
    </row>
    <row r="7" spans="1:21" x14ac:dyDescent="0.25">
      <c r="B7">
        <f t="shared" si="0"/>
        <v>566</v>
      </c>
      <c r="C7" t="s">
        <v>11</v>
      </c>
      <c r="D7" t="s">
        <v>267</v>
      </c>
      <c r="E7">
        <v>11111201</v>
      </c>
      <c r="F7" t="s">
        <v>196</v>
      </c>
      <c r="G7" t="s">
        <v>294</v>
      </c>
      <c r="J7" t="s">
        <v>202</v>
      </c>
      <c r="K7" t="s">
        <v>303</v>
      </c>
    </row>
    <row r="8" spans="1:21" x14ac:dyDescent="0.25">
      <c r="B8">
        <f t="shared" si="0"/>
        <v>320</v>
      </c>
      <c r="C8" t="s">
        <v>12</v>
      </c>
      <c r="D8" t="s">
        <v>268</v>
      </c>
      <c r="E8">
        <v>11111209</v>
      </c>
    </row>
    <row r="9" spans="1:21" x14ac:dyDescent="0.25">
      <c r="B9">
        <f t="shared" si="0"/>
        <v>460</v>
      </c>
      <c r="C9" t="s">
        <v>13</v>
      </c>
      <c r="D9" t="s">
        <v>268</v>
      </c>
      <c r="E9">
        <v>11111209</v>
      </c>
    </row>
    <row r="10" spans="1:21" x14ac:dyDescent="0.25">
      <c r="B10">
        <f t="shared" si="0"/>
        <v>605</v>
      </c>
      <c r="C10" t="s">
        <v>14</v>
      </c>
      <c r="D10" t="s">
        <v>268</v>
      </c>
      <c r="E10">
        <v>11111209</v>
      </c>
    </row>
    <row r="11" spans="1:21" x14ac:dyDescent="0.25">
      <c r="B11">
        <f t="shared" si="0"/>
        <v>333</v>
      </c>
      <c r="C11" t="s">
        <v>15</v>
      </c>
      <c r="D11" t="s">
        <v>269</v>
      </c>
      <c r="E11">
        <v>11111216</v>
      </c>
    </row>
    <row r="12" spans="1:21" x14ac:dyDescent="0.25">
      <c r="B12">
        <f t="shared" si="0"/>
        <v>416</v>
      </c>
      <c r="C12" t="s">
        <v>16</v>
      </c>
      <c r="D12" t="s">
        <v>269</v>
      </c>
      <c r="E12">
        <v>11111216</v>
      </c>
    </row>
    <row r="13" spans="1:21" x14ac:dyDescent="0.25">
      <c r="B13">
        <f t="shared" si="0"/>
        <v>549</v>
      </c>
      <c r="C13" t="s">
        <v>17</v>
      </c>
      <c r="D13" t="s">
        <v>268</v>
      </c>
      <c r="E13">
        <v>11111209</v>
      </c>
    </row>
    <row r="14" spans="1:21" x14ac:dyDescent="0.25">
      <c r="B14">
        <f t="shared" si="0"/>
        <v>399</v>
      </c>
      <c r="C14" t="s">
        <v>18</v>
      </c>
      <c r="D14" t="s">
        <v>268</v>
      </c>
      <c r="E14">
        <v>11111209</v>
      </c>
    </row>
    <row r="15" spans="1:21" x14ac:dyDescent="0.25">
      <c r="B15">
        <f t="shared" si="0"/>
        <v>383</v>
      </c>
      <c r="C15" t="s">
        <v>19</v>
      </c>
      <c r="D15" t="s">
        <v>267</v>
      </c>
      <c r="E15">
        <v>11111201</v>
      </c>
    </row>
    <row r="16" spans="1:21" x14ac:dyDescent="0.25">
      <c r="B16">
        <f t="shared" si="0"/>
        <v>349</v>
      </c>
      <c r="C16" t="s">
        <v>20</v>
      </c>
      <c r="D16" t="s">
        <v>267</v>
      </c>
      <c r="E16">
        <v>11111201</v>
      </c>
    </row>
    <row r="17" spans="2:5" x14ac:dyDescent="0.25">
      <c r="B17">
        <f t="shared" si="0"/>
        <v>710</v>
      </c>
      <c r="C17" t="s">
        <v>21</v>
      </c>
      <c r="D17" t="s">
        <v>268</v>
      </c>
      <c r="E17">
        <v>11111209</v>
      </c>
    </row>
    <row r="18" spans="2:5" x14ac:dyDescent="0.25">
      <c r="B18">
        <f t="shared" si="0"/>
        <v>382</v>
      </c>
      <c r="C18" t="s">
        <v>22</v>
      </c>
      <c r="D18" t="s">
        <v>269</v>
      </c>
      <c r="E18">
        <v>11111216</v>
      </c>
    </row>
    <row r="19" spans="2:5" x14ac:dyDescent="0.25">
      <c r="B19">
        <f t="shared" si="0"/>
        <v>628</v>
      </c>
      <c r="C19" t="s">
        <v>23</v>
      </c>
      <c r="D19" t="s">
        <v>270</v>
      </c>
      <c r="E19">
        <v>11111204</v>
      </c>
    </row>
    <row r="20" spans="2:5" x14ac:dyDescent="0.25">
      <c r="B20">
        <f t="shared" si="0"/>
        <v>370</v>
      </c>
      <c r="C20" t="s">
        <v>24</v>
      </c>
      <c r="D20" t="s">
        <v>270</v>
      </c>
      <c r="E20">
        <v>11111204</v>
      </c>
    </row>
    <row r="21" spans="2:5" x14ac:dyDescent="0.25">
      <c r="B21">
        <f t="shared" si="0"/>
        <v>308</v>
      </c>
      <c r="C21" t="s">
        <v>25</v>
      </c>
      <c r="D21" t="s">
        <v>266</v>
      </c>
      <c r="E21">
        <v>11111215</v>
      </c>
    </row>
    <row r="22" spans="2:5" x14ac:dyDescent="0.25">
      <c r="B22">
        <f t="shared" si="0"/>
        <v>322</v>
      </c>
      <c r="C22" t="s">
        <v>26</v>
      </c>
      <c r="D22" t="s">
        <v>269</v>
      </c>
      <c r="E22">
        <v>11111216</v>
      </c>
    </row>
    <row r="23" spans="2:5" x14ac:dyDescent="0.25">
      <c r="B23">
        <f t="shared" si="0"/>
        <v>672</v>
      </c>
      <c r="C23" t="s">
        <v>27</v>
      </c>
      <c r="D23" t="s">
        <v>267</v>
      </c>
      <c r="E23">
        <v>11111201</v>
      </c>
    </row>
    <row r="24" spans="2:5" x14ac:dyDescent="0.25">
      <c r="B24">
        <f t="shared" si="0"/>
        <v>574</v>
      </c>
      <c r="C24" t="s">
        <v>28</v>
      </c>
      <c r="D24" t="s">
        <v>272</v>
      </c>
      <c r="E24" t="s">
        <v>277</v>
      </c>
    </row>
    <row r="25" spans="2:5" x14ac:dyDescent="0.25">
      <c r="B25">
        <f t="shared" si="0"/>
        <v>304</v>
      </c>
      <c r="C25" t="s">
        <v>29</v>
      </c>
      <c r="D25" t="s">
        <v>269</v>
      </c>
      <c r="E25">
        <v>11111216</v>
      </c>
    </row>
    <row r="26" spans="2:5" x14ac:dyDescent="0.25">
      <c r="B26">
        <f t="shared" si="0"/>
        <v>415</v>
      </c>
      <c r="C26" t="s">
        <v>30</v>
      </c>
      <c r="D26" t="s">
        <v>269</v>
      </c>
      <c r="E26">
        <v>11111216</v>
      </c>
    </row>
    <row r="27" spans="2:5" x14ac:dyDescent="0.25">
      <c r="B27">
        <f t="shared" si="0"/>
        <v>511</v>
      </c>
      <c r="C27" t="s">
        <v>31</v>
      </c>
      <c r="D27" t="s">
        <v>273</v>
      </c>
      <c r="E27" t="s">
        <v>277</v>
      </c>
    </row>
    <row r="28" spans="2:5" x14ac:dyDescent="0.25">
      <c r="B28">
        <f t="shared" si="0"/>
        <v>310</v>
      </c>
      <c r="C28" t="s">
        <v>32</v>
      </c>
      <c r="D28" t="s">
        <v>267</v>
      </c>
      <c r="E28">
        <v>11111201</v>
      </c>
    </row>
    <row r="29" spans="2:5" x14ac:dyDescent="0.25">
      <c r="B29">
        <f t="shared" si="0"/>
        <v>348</v>
      </c>
      <c r="C29" t="s">
        <v>33</v>
      </c>
      <c r="D29" t="s">
        <v>266</v>
      </c>
      <c r="E29">
        <v>11111215</v>
      </c>
    </row>
    <row r="30" spans="2:5" x14ac:dyDescent="0.25">
      <c r="B30">
        <f t="shared" si="0"/>
        <v>531</v>
      </c>
      <c r="C30" t="s">
        <v>34</v>
      </c>
      <c r="D30" t="s">
        <v>273</v>
      </c>
      <c r="E30" t="s">
        <v>277</v>
      </c>
    </row>
    <row r="31" spans="2:5" x14ac:dyDescent="0.25">
      <c r="B31">
        <f t="shared" si="0"/>
        <v>636</v>
      </c>
      <c r="C31" t="s">
        <v>35</v>
      </c>
      <c r="D31" t="s">
        <v>267</v>
      </c>
      <c r="E31">
        <v>11111201</v>
      </c>
    </row>
    <row r="32" spans="2:5" x14ac:dyDescent="0.25">
      <c r="B32">
        <f t="shared" si="0"/>
        <v>622</v>
      </c>
      <c r="C32" t="s">
        <v>36</v>
      </c>
      <c r="D32" t="s">
        <v>267</v>
      </c>
      <c r="E32">
        <v>11111201</v>
      </c>
    </row>
    <row r="33" spans="2:5" x14ac:dyDescent="0.25">
      <c r="B33">
        <f t="shared" si="0"/>
        <v>329</v>
      </c>
      <c r="C33" t="s">
        <v>37</v>
      </c>
      <c r="D33" t="s">
        <v>267</v>
      </c>
      <c r="E33">
        <v>11111201</v>
      </c>
    </row>
    <row r="34" spans="2:5" x14ac:dyDescent="0.25">
      <c r="B34">
        <f t="shared" ref="B34:B65" si="1">(RIGHT(C34,3))*1</f>
        <v>476</v>
      </c>
      <c r="C34" t="s">
        <v>38</v>
      </c>
      <c r="D34" t="s">
        <v>273</v>
      </c>
      <c r="E34" t="s">
        <v>277</v>
      </c>
    </row>
    <row r="35" spans="2:5" x14ac:dyDescent="0.25">
      <c r="B35">
        <f t="shared" si="1"/>
        <v>423</v>
      </c>
      <c r="C35" t="s">
        <v>39</v>
      </c>
      <c r="D35" t="s">
        <v>273</v>
      </c>
      <c r="E35" t="s">
        <v>277</v>
      </c>
    </row>
    <row r="36" spans="2:5" x14ac:dyDescent="0.25">
      <c r="B36">
        <f t="shared" si="1"/>
        <v>616</v>
      </c>
      <c r="C36" t="s">
        <v>40</v>
      </c>
      <c r="D36" t="s">
        <v>267</v>
      </c>
      <c r="E36">
        <v>11111201</v>
      </c>
    </row>
    <row r="37" spans="2:5" x14ac:dyDescent="0.25">
      <c r="B37">
        <f t="shared" si="1"/>
        <v>500</v>
      </c>
      <c r="C37" t="s">
        <v>41</v>
      </c>
      <c r="D37" t="s">
        <v>273</v>
      </c>
      <c r="E37" t="s">
        <v>277</v>
      </c>
    </row>
    <row r="38" spans="2:5" x14ac:dyDescent="0.25">
      <c r="B38">
        <f t="shared" si="1"/>
        <v>617</v>
      </c>
      <c r="C38" t="s">
        <v>42</v>
      </c>
      <c r="D38" t="s">
        <v>273</v>
      </c>
      <c r="E38" t="s">
        <v>277</v>
      </c>
    </row>
    <row r="39" spans="2:5" x14ac:dyDescent="0.25">
      <c r="B39">
        <f t="shared" si="1"/>
        <v>400</v>
      </c>
      <c r="C39" t="s">
        <v>43</v>
      </c>
      <c r="D39" t="s">
        <v>273</v>
      </c>
      <c r="E39" t="s">
        <v>277</v>
      </c>
    </row>
    <row r="40" spans="2:5" x14ac:dyDescent="0.25">
      <c r="B40">
        <f t="shared" si="1"/>
        <v>719</v>
      </c>
      <c r="C40" t="s">
        <v>44</v>
      </c>
      <c r="D40" t="s">
        <v>273</v>
      </c>
      <c r="E40" t="s">
        <v>277</v>
      </c>
    </row>
    <row r="41" spans="2:5" x14ac:dyDescent="0.25">
      <c r="B41">
        <f t="shared" si="1"/>
        <v>457</v>
      </c>
      <c r="C41" t="s">
        <v>45</v>
      </c>
      <c r="D41" t="s">
        <v>269</v>
      </c>
      <c r="E41">
        <v>11111216</v>
      </c>
    </row>
    <row r="42" spans="2:5" x14ac:dyDescent="0.25">
      <c r="B42">
        <f t="shared" si="1"/>
        <v>656</v>
      </c>
      <c r="C42" t="s">
        <v>46</v>
      </c>
      <c r="D42" t="s">
        <v>273</v>
      </c>
      <c r="E42" t="s">
        <v>277</v>
      </c>
    </row>
    <row r="43" spans="2:5" x14ac:dyDescent="0.25">
      <c r="B43">
        <f t="shared" si="1"/>
        <v>520</v>
      </c>
      <c r="C43" t="s">
        <v>47</v>
      </c>
      <c r="D43" t="s">
        <v>273</v>
      </c>
      <c r="E43" t="s">
        <v>277</v>
      </c>
    </row>
    <row r="44" spans="2:5" x14ac:dyDescent="0.25">
      <c r="B44">
        <f t="shared" si="1"/>
        <v>646</v>
      </c>
      <c r="C44" t="s">
        <v>48</v>
      </c>
      <c r="D44" t="s">
        <v>273</v>
      </c>
      <c r="E44" t="s">
        <v>277</v>
      </c>
    </row>
    <row r="45" spans="2:5" x14ac:dyDescent="0.25">
      <c r="B45">
        <f t="shared" si="1"/>
        <v>421</v>
      </c>
      <c r="C45" t="s">
        <v>49</v>
      </c>
      <c r="D45" t="s">
        <v>269</v>
      </c>
      <c r="E45">
        <v>11111216</v>
      </c>
    </row>
    <row r="46" spans="2:5" x14ac:dyDescent="0.25">
      <c r="B46">
        <f t="shared" si="1"/>
        <v>439</v>
      </c>
      <c r="C46" t="s">
        <v>50</v>
      </c>
      <c r="D46" t="s">
        <v>273</v>
      </c>
      <c r="E46" t="s">
        <v>277</v>
      </c>
    </row>
    <row r="47" spans="2:5" x14ac:dyDescent="0.25">
      <c r="B47">
        <f t="shared" si="1"/>
        <v>623</v>
      </c>
      <c r="C47" t="s">
        <v>51</v>
      </c>
      <c r="D47" t="s">
        <v>273</v>
      </c>
      <c r="E47" t="s">
        <v>277</v>
      </c>
    </row>
    <row r="48" spans="2:5" x14ac:dyDescent="0.25">
      <c r="B48">
        <f t="shared" si="1"/>
        <v>364</v>
      </c>
      <c r="C48" t="s">
        <v>52</v>
      </c>
      <c r="D48" t="s">
        <v>267</v>
      </c>
      <c r="E48">
        <v>11111201</v>
      </c>
    </row>
    <row r="49" spans="2:5" x14ac:dyDescent="0.25">
      <c r="B49">
        <f t="shared" si="1"/>
        <v>625</v>
      </c>
      <c r="C49" t="s">
        <v>53</v>
      </c>
      <c r="D49" t="s">
        <v>273</v>
      </c>
      <c r="E49" t="s">
        <v>277</v>
      </c>
    </row>
    <row r="50" spans="2:5" x14ac:dyDescent="0.25">
      <c r="B50">
        <f t="shared" si="1"/>
        <v>462</v>
      </c>
      <c r="C50" t="s">
        <v>54</v>
      </c>
      <c r="D50" t="s">
        <v>269</v>
      </c>
      <c r="E50">
        <v>11111216</v>
      </c>
    </row>
    <row r="51" spans="2:5" x14ac:dyDescent="0.25">
      <c r="B51">
        <f t="shared" si="1"/>
        <v>456</v>
      </c>
      <c r="C51" t="s">
        <v>55</v>
      </c>
      <c r="D51" t="s">
        <v>273</v>
      </c>
      <c r="E51" t="s">
        <v>277</v>
      </c>
    </row>
    <row r="52" spans="2:5" x14ac:dyDescent="0.25">
      <c r="B52">
        <f t="shared" si="1"/>
        <v>528</v>
      </c>
      <c r="C52" t="s">
        <v>56</v>
      </c>
      <c r="D52" t="s">
        <v>273</v>
      </c>
      <c r="E52" t="s">
        <v>277</v>
      </c>
    </row>
    <row r="53" spans="2:5" x14ac:dyDescent="0.25">
      <c r="B53">
        <f t="shared" si="1"/>
        <v>637</v>
      </c>
      <c r="C53" t="s">
        <v>57</v>
      </c>
      <c r="D53" t="s">
        <v>273</v>
      </c>
      <c r="E53" t="s">
        <v>277</v>
      </c>
    </row>
    <row r="54" spans="2:5" x14ac:dyDescent="0.25">
      <c r="B54">
        <f t="shared" si="1"/>
        <v>558</v>
      </c>
      <c r="C54" t="s">
        <v>58</v>
      </c>
      <c r="D54" t="s">
        <v>273</v>
      </c>
      <c r="E54" t="s">
        <v>277</v>
      </c>
    </row>
    <row r="55" spans="2:5" x14ac:dyDescent="0.25">
      <c r="B55">
        <f t="shared" si="1"/>
        <v>619</v>
      </c>
      <c r="C55" t="s">
        <v>59</v>
      </c>
      <c r="D55" t="s">
        <v>267</v>
      </c>
      <c r="E55">
        <v>11111201</v>
      </c>
    </row>
    <row r="56" spans="2:5" x14ac:dyDescent="0.25">
      <c r="B56">
        <f t="shared" si="1"/>
        <v>620</v>
      </c>
      <c r="C56" t="s">
        <v>60</v>
      </c>
      <c r="D56" t="s">
        <v>267</v>
      </c>
      <c r="E56">
        <v>11111201</v>
      </c>
    </row>
    <row r="57" spans="2:5" x14ac:dyDescent="0.25">
      <c r="B57">
        <f t="shared" si="1"/>
        <v>541</v>
      </c>
      <c r="C57" t="s">
        <v>61</v>
      </c>
      <c r="D57" t="s">
        <v>266</v>
      </c>
      <c r="E57">
        <v>11111215</v>
      </c>
    </row>
    <row r="58" spans="2:5" x14ac:dyDescent="0.25">
      <c r="B58">
        <f t="shared" si="1"/>
        <v>336</v>
      </c>
      <c r="C58" t="s">
        <v>62</v>
      </c>
      <c r="D58" t="s">
        <v>266</v>
      </c>
      <c r="E58">
        <v>11111215</v>
      </c>
    </row>
    <row r="59" spans="2:5" x14ac:dyDescent="0.25">
      <c r="B59">
        <f t="shared" si="1"/>
        <v>548</v>
      </c>
      <c r="C59" t="s">
        <v>63</v>
      </c>
      <c r="D59" t="s">
        <v>270</v>
      </c>
      <c r="E59">
        <v>11111204</v>
      </c>
    </row>
    <row r="60" spans="2:5" x14ac:dyDescent="0.25">
      <c r="B60">
        <f t="shared" si="1"/>
        <v>632</v>
      </c>
      <c r="C60" t="s">
        <v>64</v>
      </c>
      <c r="D60" t="s">
        <v>269</v>
      </c>
      <c r="E60">
        <v>11111216</v>
      </c>
    </row>
    <row r="61" spans="2:5" x14ac:dyDescent="0.25">
      <c r="B61">
        <f t="shared" si="1"/>
        <v>633</v>
      </c>
      <c r="C61" t="s">
        <v>65</v>
      </c>
      <c r="D61" t="s">
        <v>269</v>
      </c>
      <c r="E61">
        <v>11111216</v>
      </c>
    </row>
    <row r="62" spans="2:5" x14ac:dyDescent="0.25">
      <c r="B62">
        <f t="shared" si="1"/>
        <v>659</v>
      </c>
      <c r="C62" t="s">
        <v>66</v>
      </c>
      <c r="D62" t="s">
        <v>273</v>
      </c>
      <c r="E62" t="s">
        <v>277</v>
      </c>
    </row>
    <row r="63" spans="2:5" x14ac:dyDescent="0.25">
      <c r="B63">
        <f t="shared" si="1"/>
        <v>489</v>
      </c>
      <c r="C63" t="s">
        <v>67</v>
      </c>
      <c r="D63" t="s">
        <v>273</v>
      </c>
      <c r="E63" t="s">
        <v>277</v>
      </c>
    </row>
    <row r="64" spans="2:5" x14ac:dyDescent="0.25">
      <c r="B64">
        <f t="shared" si="1"/>
        <v>585</v>
      </c>
      <c r="C64" t="s">
        <v>68</v>
      </c>
      <c r="D64" t="s">
        <v>273</v>
      </c>
      <c r="E64" t="s">
        <v>277</v>
      </c>
    </row>
    <row r="65" spans="2:5" x14ac:dyDescent="0.25">
      <c r="B65">
        <f t="shared" si="1"/>
        <v>555</v>
      </c>
      <c r="C65" t="s">
        <v>69</v>
      </c>
      <c r="D65" t="s">
        <v>273</v>
      </c>
      <c r="E65" t="s">
        <v>277</v>
      </c>
    </row>
    <row r="66" spans="2:5" x14ac:dyDescent="0.25">
      <c r="B66">
        <f t="shared" ref="B66:B97" si="2">(RIGHT(C66,3))*1</f>
        <v>391</v>
      </c>
      <c r="C66" t="s">
        <v>70</v>
      </c>
      <c r="D66" t="s">
        <v>273</v>
      </c>
      <c r="E66" t="s">
        <v>277</v>
      </c>
    </row>
    <row r="67" spans="2:5" x14ac:dyDescent="0.25">
      <c r="B67">
        <f t="shared" si="2"/>
        <v>447</v>
      </c>
      <c r="C67" t="s">
        <v>71</v>
      </c>
      <c r="D67" t="s">
        <v>274</v>
      </c>
      <c r="E67">
        <v>11111215</v>
      </c>
    </row>
    <row r="68" spans="2:5" x14ac:dyDescent="0.25">
      <c r="B68">
        <f t="shared" si="2"/>
        <v>482</v>
      </c>
      <c r="C68" t="s">
        <v>72</v>
      </c>
      <c r="D68" t="s">
        <v>266</v>
      </c>
      <c r="E68">
        <v>11111215</v>
      </c>
    </row>
    <row r="69" spans="2:5" x14ac:dyDescent="0.25">
      <c r="B69">
        <f t="shared" si="2"/>
        <v>318</v>
      </c>
      <c r="C69" t="s">
        <v>73</v>
      </c>
      <c r="D69" t="s">
        <v>268</v>
      </c>
      <c r="E69">
        <v>11111209</v>
      </c>
    </row>
    <row r="70" spans="2:5" x14ac:dyDescent="0.25">
      <c r="B70">
        <f t="shared" si="2"/>
        <v>626</v>
      </c>
      <c r="C70" t="s">
        <v>74</v>
      </c>
      <c r="D70" t="s">
        <v>268</v>
      </c>
      <c r="E70">
        <v>11111209</v>
      </c>
    </row>
    <row r="71" spans="2:5" x14ac:dyDescent="0.25">
      <c r="B71">
        <f t="shared" si="2"/>
        <v>544</v>
      </c>
      <c r="C71" t="s">
        <v>75</v>
      </c>
      <c r="D71" t="s">
        <v>273</v>
      </c>
      <c r="E71" t="s">
        <v>277</v>
      </c>
    </row>
    <row r="72" spans="2:5" x14ac:dyDescent="0.25">
      <c r="B72">
        <f t="shared" si="2"/>
        <v>533</v>
      </c>
      <c r="C72" t="s">
        <v>76</v>
      </c>
      <c r="D72" t="s">
        <v>266</v>
      </c>
      <c r="E72">
        <v>11111215</v>
      </c>
    </row>
    <row r="73" spans="2:5" x14ac:dyDescent="0.25">
      <c r="B73">
        <f t="shared" si="2"/>
        <v>669</v>
      </c>
      <c r="C73" t="s">
        <v>77</v>
      </c>
      <c r="D73" t="s">
        <v>270</v>
      </c>
      <c r="E73">
        <v>11111204</v>
      </c>
    </row>
    <row r="74" spans="2:5" x14ac:dyDescent="0.25">
      <c r="B74">
        <f t="shared" si="2"/>
        <v>657</v>
      </c>
      <c r="C74" t="s">
        <v>78</v>
      </c>
      <c r="D74" t="s">
        <v>273</v>
      </c>
      <c r="E74" t="s">
        <v>277</v>
      </c>
    </row>
    <row r="75" spans="2:5" x14ac:dyDescent="0.25">
      <c r="B75">
        <f t="shared" si="2"/>
        <v>409</v>
      </c>
      <c r="C75" t="s">
        <v>79</v>
      </c>
      <c r="D75" t="s">
        <v>270</v>
      </c>
      <c r="E75">
        <v>11111204</v>
      </c>
    </row>
    <row r="76" spans="2:5" x14ac:dyDescent="0.25">
      <c r="B76">
        <f t="shared" si="2"/>
        <v>640</v>
      </c>
      <c r="C76" t="s">
        <v>80</v>
      </c>
      <c r="D76" t="s">
        <v>273</v>
      </c>
      <c r="E76" t="s">
        <v>277</v>
      </c>
    </row>
    <row r="77" spans="2:5" x14ac:dyDescent="0.25">
      <c r="B77">
        <f t="shared" si="2"/>
        <v>534</v>
      </c>
      <c r="C77" t="s">
        <v>81</v>
      </c>
      <c r="D77" t="s">
        <v>273</v>
      </c>
      <c r="E77" t="s">
        <v>277</v>
      </c>
    </row>
    <row r="78" spans="2:5" x14ac:dyDescent="0.25">
      <c r="B78">
        <f t="shared" si="2"/>
        <v>665</v>
      </c>
      <c r="C78" t="s">
        <v>82</v>
      </c>
      <c r="D78" t="s">
        <v>273</v>
      </c>
      <c r="E78" t="s">
        <v>277</v>
      </c>
    </row>
    <row r="79" spans="2:5" x14ac:dyDescent="0.25">
      <c r="B79">
        <f t="shared" si="2"/>
        <v>680</v>
      </c>
      <c r="C79" t="s">
        <v>83</v>
      </c>
      <c r="D79" t="s">
        <v>270</v>
      </c>
      <c r="E79">
        <v>11111204</v>
      </c>
    </row>
    <row r="80" spans="2:5" x14ac:dyDescent="0.25">
      <c r="B80">
        <f t="shared" si="2"/>
        <v>307</v>
      </c>
      <c r="C80" t="s">
        <v>84</v>
      </c>
      <c r="D80" t="s">
        <v>270</v>
      </c>
      <c r="E80">
        <v>11111204</v>
      </c>
    </row>
    <row r="81" spans="2:5" x14ac:dyDescent="0.25">
      <c r="B81">
        <f t="shared" si="2"/>
        <v>381</v>
      </c>
      <c r="C81" t="s">
        <v>85</v>
      </c>
      <c r="D81" t="s">
        <v>273</v>
      </c>
      <c r="E81" t="s">
        <v>277</v>
      </c>
    </row>
    <row r="82" spans="2:5" x14ac:dyDescent="0.25">
      <c r="B82">
        <f t="shared" si="2"/>
        <v>487</v>
      </c>
      <c r="C82" t="s">
        <v>86</v>
      </c>
      <c r="D82" t="s">
        <v>266</v>
      </c>
      <c r="E82">
        <v>11111215</v>
      </c>
    </row>
    <row r="83" spans="2:5" x14ac:dyDescent="0.25">
      <c r="B83">
        <f t="shared" si="2"/>
        <v>488</v>
      </c>
      <c r="C83" t="s">
        <v>87</v>
      </c>
      <c r="D83" t="s">
        <v>266</v>
      </c>
      <c r="E83">
        <v>11111215</v>
      </c>
    </row>
    <row r="84" spans="2:5" x14ac:dyDescent="0.25">
      <c r="B84">
        <f t="shared" si="2"/>
        <v>527</v>
      </c>
      <c r="C84" t="s">
        <v>88</v>
      </c>
      <c r="D84" t="s">
        <v>273</v>
      </c>
      <c r="E84" t="s">
        <v>277</v>
      </c>
    </row>
    <row r="85" spans="2:5" x14ac:dyDescent="0.25">
      <c r="B85">
        <f t="shared" si="2"/>
        <v>412</v>
      </c>
      <c r="C85" t="s">
        <v>89</v>
      </c>
      <c r="D85" t="s">
        <v>273</v>
      </c>
      <c r="E85" t="s">
        <v>277</v>
      </c>
    </row>
    <row r="86" spans="2:5" x14ac:dyDescent="0.25">
      <c r="B86">
        <f t="shared" si="2"/>
        <v>433</v>
      </c>
      <c r="C86" t="s">
        <v>90</v>
      </c>
      <c r="D86" t="s">
        <v>274</v>
      </c>
      <c r="E86">
        <v>11111215</v>
      </c>
    </row>
    <row r="87" spans="2:5" x14ac:dyDescent="0.25">
      <c r="B87">
        <f t="shared" si="2"/>
        <v>572</v>
      </c>
      <c r="C87" t="s">
        <v>91</v>
      </c>
      <c r="D87" t="s">
        <v>273</v>
      </c>
      <c r="E87" t="s">
        <v>277</v>
      </c>
    </row>
    <row r="88" spans="2:5" x14ac:dyDescent="0.25">
      <c r="B88">
        <f t="shared" si="2"/>
        <v>769</v>
      </c>
      <c r="C88" t="s">
        <v>92</v>
      </c>
      <c r="D88" t="s">
        <v>266</v>
      </c>
      <c r="E88">
        <v>11111215</v>
      </c>
    </row>
    <row r="89" spans="2:5" x14ac:dyDescent="0.25">
      <c r="B89">
        <f t="shared" si="2"/>
        <v>647</v>
      </c>
      <c r="C89" t="s">
        <v>93</v>
      </c>
      <c r="D89" t="s">
        <v>274</v>
      </c>
      <c r="E89">
        <v>11111215</v>
      </c>
    </row>
    <row r="90" spans="2:5" x14ac:dyDescent="0.25">
      <c r="B90">
        <f t="shared" si="2"/>
        <v>649</v>
      </c>
      <c r="C90" t="s">
        <v>94</v>
      </c>
      <c r="D90" t="s">
        <v>274</v>
      </c>
      <c r="E90">
        <v>11111215</v>
      </c>
    </row>
    <row r="91" spans="2:5" x14ac:dyDescent="0.25">
      <c r="B91">
        <f t="shared" si="2"/>
        <v>648</v>
      </c>
      <c r="C91" t="s">
        <v>95</v>
      </c>
      <c r="D91" t="s">
        <v>274</v>
      </c>
      <c r="E91">
        <v>11111215</v>
      </c>
    </row>
    <row r="92" spans="2:5" x14ac:dyDescent="0.25">
      <c r="B92">
        <f t="shared" si="2"/>
        <v>587</v>
      </c>
      <c r="C92" t="s">
        <v>96</v>
      </c>
      <c r="D92" t="s">
        <v>273</v>
      </c>
      <c r="E92" t="s">
        <v>277</v>
      </c>
    </row>
    <row r="93" spans="2:5" x14ac:dyDescent="0.25">
      <c r="B93">
        <f t="shared" si="2"/>
        <v>328</v>
      </c>
      <c r="C93" t="s">
        <v>97</v>
      </c>
      <c r="D93" t="s">
        <v>269</v>
      </c>
      <c r="E93">
        <v>11111216</v>
      </c>
    </row>
    <row r="94" spans="2:5" x14ac:dyDescent="0.25">
      <c r="B94">
        <f t="shared" si="2"/>
        <v>519</v>
      </c>
      <c r="C94" t="s">
        <v>98</v>
      </c>
      <c r="D94" t="s">
        <v>273</v>
      </c>
      <c r="E94" t="s">
        <v>277</v>
      </c>
    </row>
    <row r="95" spans="2:5" x14ac:dyDescent="0.25">
      <c r="B95">
        <f t="shared" si="2"/>
        <v>347</v>
      </c>
      <c r="C95" t="s">
        <v>99</v>
      </c>
      <c r="D95" t="s">
        <v>270</v>
      </c>
      <c r="E95">
        <v>11111204</v>
      </c>
    </row>
    <row r="96" spans="2:5" x14ac:dyDescent="0.25">
      <c r="B96">
        <f t="shared" si="2"/>
        <v>337</v>
      </c>
      <c r="C96" t="s">
        <v>100</v>
      </c>
      <c r="D96" t="s">
        <v>270</v>
      </c>
      <c r="E96">
        <v>11111204</v>
      </c>
    </row>
    <row r="97" spans="2:5" x14ac:dyDescent="0.25">
      <c r="B97">
        <f t="shared" si="2"/>
        <v>445</v>
      </c>
      <c r="C97" t="s">
        <v>101</v>
      </c>
      <c r="D97" t="s">
        <v>266</v>
      </c>
      <c r="E97">
        <v>11111215</v>
      </c>
    </row>
    <row r="98" spans="2:5" x14ac:dyDescent="0.25">
      <c r="B98">
        <f t="shared" ref="B98:B129" si="3">(RIGHT(C98,3))*1</f>
        <v>346</v>
      </c>
      <c r="C98" t="s">
        <v>102</v>
      </c>
      <c r="D98" t="s">
        <v>266</v>
      </c>
      <c r="E98">
        <v>11111215</v>
      </c>
    </row>
    <row r="99" spans="2:5" x14ac:dyDescent="0.25">
      <c r="B99">
        <f t="shared" si="3"/>
        <v>312</v>
      </c>
      <c r="C99" t="s">
        <v>103</v>
      </c>
      <c r="D99" t="s">
        <v>266</v>
      </c>
      <c r="E99">
        <v>11111215</v>
      </c>
    </row>
    <row r="100" spans="2:5" x14ac:dyDescent="0.25">
      <c r="B100">
        <f t="shared" si="3"/>
        <v>338</v>
      </c>
      <c r="C100" t="s">
        <v>104</v>
      </c>
      <c r="D100" t="s">
        <v>266</v>
      </c>
      <c r="E100">
        <v>11111215</v>
      </c>
    </row>
    <row r="101" spans="2:5" x14ac:dyDescent="0.25">
      <c r="B101">
        <f t="shared" si="3"/>
        <v>570</v>
      </c>
      <c r="C101" t="s">
        <v>105</v>
      </c>
      <c r="D101" t="s">
        <v>273</v>
      </c>
      <c r="E101" t="s">
        <v>277</v>
      </c>
    </row>
    <row r="102" spans="2:5" x14ac:dyDescent="0.25">
      <c r="B102">
        <f t="shared" si="3"/>
        <v>446</v>
      </c>
      <c r="C102" t="s">
        <v>106</v>
      </c>
      <c r="D102" t="s">
        <v>273</v>
      </c>
      <c r="E102" t="s">
        <v>277</v>
      </c>
    </row>
    <row r="103" spans="2:5" x14ac:dyDescent="0.25">
      <c r="B103">
        <f t="shared" si="3"/>
        <v>630</v>
      </c>
      <c r="C103" t="s">
        <v>107</v>
      </c>
      <c r="D103" t="s">
        <v>270</v>
      </c>
      <c r="E103">
        <v>11111204</v>
      </c>
    </row>
    <row r="104" spans="2:5" x14ac:dyDescent="0.25">
      <c r="B104">
        <f t="shared" si="3"/>
        <v>631</v>
      </c>
      <c r="C104" t="s">
        <v>108</v>
      </c>
      <c r="D104" t="s">
        <v>270</v>
      </c>
      <c r="E104">
        <v>11111204</v>
      </c>
    </row>
    <row r="105" spans="2:5" x14ac:dyDescent="0.25">
      <c r="B105">
        <f t="shared" si="3"/>
        <v>679</v>
      </c>
      <c r="C105" t="s">
        <v>109</v>
      </c>
      <c r="D105" t="s">
        <v>269</v>
      </c>
      <c r="E105">
        <v>11111216</v>
      </c>
    </row>
    <row r="106" spans="2:5" x14ac:dyDescent="0.25">
      <c r="B106">
        <f t="shared" si="3"/>
        <v>641</v>
      </c>
      <c r="C106" t="s">
        <v>110</v>
      </c>
      <c r="D106" t="s">
        <v>273</v>
      </c>
      <c r="E106" t="s">
        <v>277</v>
      </c>
    </row>
    <row r="107" spans="2:5" x14ac:dyDescent="0.25">
      <c r="B107">
        <f t="shared" si="3"/>
        <v>606</v>
      </c>
      <c r="C107" t="s">
        <v>111</v>
      </c>
      <c r="D107" t="s">
        <v>273</v>
      </c>
      <c r="E107" t="s">
        <v>277</v>
      </c>
    </row>
    <row r="108" spans="2:5" x14ac:dyDescent="0.25">
      <c r="B108">
        <f t="shared" si="3"/>
        <v>442</v>
      </c>
      <c r="C108" t="s">
        <v>112</v>
      </c>
      <c r="D108" t="s">
        <v>270</v>
      </c>
      <c r="E108">
        <v>11111204</v>
      </c>
    </row>
    <row r="109" spans="2:5" x14ac:dyDescent="0.25">
      <c r="B109">
        <f t="shared" si="3"/>
        <v>611</v>
      </c>
      <c r="C109" t="s">
        <v>113</v>
      </c>
      <c r="D109" t="s">
        <v>270</v>
      </c>
      <c r="E109">
        <v>11111204</v>
      </c>
    </row>
    <row r="110" spans="2:5" x14ac:dyDescent="0.25">
      <c r="B110">
        <f t="shared" si="3"/>
        <v>612</v>
      </c>
      <c r="C110" t="s">
        <v>114</v>
      </c>
      <c r="D110" t="s">
        <v>270</v>
      </c>
      <c r="E110">
        <v>11111204</v>
      </c>
    </row>
    <row r="111" spans="2:5" x14ac:dyDescent="0.25">
      <c r="B111">
        <f t="shared" si="3"/>
        <v>309</v>
      </c>
      <c r="C111" t="s">
        <v>115</v>
      </c>
      <c r="D111" t="s">
        <v>273</v>
      </c>
      <c r="E111" t="s">
        <v>277</v>
      </c>
    </row>
    <row r="112" spans="2:5" x14ac:dyDescent="0.25">
      <c r="B112">
        <f t="shared" si="3"/>
        <v>498</v>
      </c>
      <c r="C112" t="s">
        <v>116</v>
      </c>
      <c r="D112" t="s">
        <v>273</v>
      </c>
      <c r="E112" t="s">
        <v>277</v>
      </c>
    </row>
    <row r="113" spans="2:5" x14ac:dyDescent="0.25">
      <c r="B113">
        <f t="shared" si="3"/>
        <v>714</v>
      </c>
      <c r="C113" t="s">
        <v>117</v>
      </c>
      <c r="D113" t="s">
        <v>274</v>
      </c>
      <c r="E113">
        <v>11111215</v>
      </c>
    </row>
    <row r="114" spans="2:5" x14ac:dyDescent="0.25">
      <c r="B114">
        <f t="shared" si="3"/>
        <v>302</v>
      </c>
      <c r="C114" t="s">
        <v>118</v>
      </c>
      <c r="D114" t="s">
        <v>268</v>
      </c>
      <c r="E114">
        <v>11111209</v>
      </c>
    </row>
    <row r="115" spans="2:5" x14ac:dyDescent="0.25">
      <c r="B115">
        <f t="shared" si="3"/>
        <v>673</v>
      </c>
      <c r="C115" t="s">
        <v>119</v>
      </c>
      <c r="D115" t="s">
        <v>273</v>
      </c>
      <c r="E115" t="s">
        <v>277</v>
      </c>
    </row>
    <row r="116" spans="2:5" x14ac:dyDescent="0.25">
      <c r="B116">
        <f t="shared" si="3"/>
        <v>721</v>
      </c>
      <c r="C116" t="s">
        <v>120</v>
      </c>
      <c r="D116" t="s">
        <v>273</v>
      </c>
      <c r="E116" t="s">
        <v>277</v>
      </c>
    </row>
    <row r="117" spans="2:5" x14ac:dyDescent="0.25">
      <c r="B117">
        <f t="shared" si="3"/>
        <v>356</v>
      </c>
      <c r="C117" t="s">
        <v>121</v>
      </c>
      <c r="D117" t="s">
        <v>269</v>
      </c>
      <c r="E117">
        <v>11111216</v>
      </c>
    </row>
    <row r="118" spans="2:5" x14ac:dyDescent="0.25">
      <c r="B118">
        <f t="shared" si="3"/>
        <v>663</v>
      </c>
      <c r="C118" t="s">
        <v>122</v>
      </c>
      <c r="D118" t="s">
        <v>269</v>
      </c>
      <c r="E118">
        <v>11111216</v>
      </c>
    </row>
    <row r="119" spans="2:5" x14ac:dyDescent="0.25">
      <c r="B119">
        <f t="shared" si="3"/>
        <v>563</v>
      </c>
      <c r="C119" t="s">
        <v>123</v>
      </c>
      <c r="D119" t="s">
        <v>266</v>
      </c>
      <c r="E119">
        <v>11111215</v>
      </c>
    </row>
    <row r="120" spans="2:5" x14ac:dyDescent="0.25">
      <c r="B120">
        <f t="shared" si="3"/>
        <v>564</v>
      </c>
      <c r="C120" t="s">
        <v>124</v>
      </c>
      <c r="D120" t="s">
        <v>266</v>
      </c>
      <c r="E120">
        <v>11111215</v>
      </c>
    </row>
    <row r="121" spans="2:5" x14ac:dyDescent="0.25">
      <c r="B121">
        <f t="shared" si="3"/>
        <v>580</v>
      </c>
      <c r="C121" t="s">
        <v>125</v>
      </c>
      <c r="D121" t="s">
        <v>266</v>
      </c>
      <c r="E121">
        <v>11111215</v>
      </c>
    </row>
    <row r="122" spans="2:5" x14ac:dyDescent="0.25">
      <c r="B122">
        <f t="shared" si="3"/>
        <v>664</v>
      </c>
      <c r="C122" t="s">
        <v>126</v>
      </c>
      <c r="D122" t="s">
        <v>274</v>
      </c>
      <c r="E122">
        <v>11111215</v>
      </c>
    </row>
    <row r="123" spans="2:5" x14ac:dyDescent="0.25">
      <c r="B123">
        <f t="shared" si="3"/>
        <v>394</v>
      </c>
      <c r="C123" t="s">
        <v>127</v>
      </c>
      <c r="D123" t="s">
        <v>273</v>
      </c>
      <c r="E123" t="s">
        <v>277</v>
      </c>
    </row>
    <row r="124" spans="2:5" x14ac:dyDescent="0.25">
      <c r="B124">
        <f t="shared" si="3"/>
        <v>613</v>
      </c>
      <c r="C124" t="s">
        <v>128</v>
      </c>
      <c r="D124" t="s">
        <v>273</v>
      </c>
      <c r="E124" t="s">
        <v>277</v>
      </c>
    </row>
    <row r="125" spans="2:5" x14ac:dyDescent="0.25">
      <c r="B125">
        <f t="shared" si="3"/>
        <v>614</v>
      </c>
      <c r="C125" t="s">
        <v>129</v>
      </c>
      <c r="D125" t="s">
        <v>273</v>
      </c>
      <c r="E125" t="s">
        <v>277</v>
      </c>
    </row>
    <row r="126" spans="2:5" x14ac:dyDescent="0.25">
      <c r="B126">
        <f t="shared" si="3"/>
        <v>401</v>
      </c>
      <c r="C126" t="s">
        <v>130</v>
      </c>
      <c r="D126" t="s">
        <v>267</v>
      </c>
      <c r="E126">
        <v>11111201</v>
      </c>
    </row>
    <row r="127" spans="2:5" x14ac:dyDescent="0.25">
      <c r="B127">
        <f t="shared" si="3"/>
        <v>718</v>
      </c>
      <c r="C127" t="s">
        <v>131</v>
      </c>
      <c r="D127" t="s">
        <v>266</v>
      </c>
      <c r="E127">
        <v>11111215</v>
      </c>
    </row>
    <row r="128" spans="2:5" x14ac:dyDescent="0.25">
      <c r="B128">
        <f t="shared" si="3"/>
        <v>716</v>
      </c>
      <c r="C128" t="s">
        <v>132</v>
      </c>
      <c r="D128" t="s">
        <v>266</v>
      </c>
      <c r="E128">
        <v>11111215</v>
      </c>
    </row>
    <row r="129" spans="2:5" x14ac:dyDescent="0.25">
      <c r="B129">
        <f t="shared" si="3"/>
        <v>715</v>
      </c>
      <c r="C129" t="s">
        <v>133</v>
      </c>
      <c r="D129" t="s">
        <v>266</v>
      </c>
      <c r="E129">
        <v>11111215</v>
      </c>
    </row>
    <row r="130" spans="2:5" x14ac:dyDescent="0.25">
      <c r="B130">
        <f t="shared" ref="B130:B162" si="4">(RIGHT(C130,3))*1</f>
        <v>717</v>
      </c>
      <c r="C130" t="s">
        <v>134</v>
      </c>
      <c r="D130" t="s">
        <v>266</v>
      </c>
      <c r="E130">
        <v>11111215</v>
      </c>
    </row>
    <row r="131" spans="2:5" x14ac:dyDescent="0.25">
      <c r="B131">
        <f t="shared" si="4"/>
        <v>420</v>
      </c>
      <c r="C131" t="s">
        <v>135</v>
      </c>
      <c r="D131" t="s">
        <v>267</v>
      </c>
      <c r="E131">
        <v>11111201</v>
      </c>
    </row>
    <row r="132" spans="2:5" x14ac:dyDescent="0.25">
      <c r="B132">
        <f t="shared" si="4"/>
        <v>571</v>
      </c>
      <c r="C132" t="s">
        <v>136</v>
      </c>
      <c r="D132" t="s">
        <v>270</v>
      </c>
      <c r="E132">
        <v>11111204</v>
      </c>
    </row>
    <row r="133" spans="2:5" x14ac:dyDescent="0.25">
      <c r="B133">
        <f t="shared" si="4"/>
        <v>609</v>
      </c>
      <c r="C133" t="s">
        <v>137</v>
      </c>
      <c r="D133" t="s">
        <v>266</v>
      </c>
      <c r="E133">
        <v>11111215</v>
      </c>
    </row>
    <row r="134" spans="2:5" x14ac:dyDescent="0.25">
      <c r="B134">
        <f t="shared" si="4"/>
        <v>667</v>
      </c>
      <c r="C134" t="s">
        <v>138</v>
      </c>
      <c r="D134" t="s">
        <v>268</v>
      </c>
      <c r="E134">
        <v>11111209</v>
      </c>
    </row>
    <row r="135" spans="2:5" x14ac:dyDescent="0.25">
      <c r="B135">
        <f t="shared" si="4"/>
        <v>493</v>
      </c>
      <c r="C135" t="s">
        <v>139</v>
      </c>
      <c r="D135" t="s">
        <v>268</v>
      </c>
      <c r="E135">
        <v>11111209</v>
      </c>
    </row>
    <row r="136" spans="2:5" x14ac:dyDescent="0.25">
      <c r="B136">
        <f t="shared" si="4"/>
        <v>417</v>
      </c>
      <c r="C136" t="s">
        <v>140</v>
      </c>
      <c r="D136" t="s">
        <v>269</v>
      </c>
      <c r="E136">
        <v>11111216</v>
      </c>
    </row>
    <row r="137" spans="2:5" x14ac:dyDescent="0.25">
      <c r="B137">
        <f t="shared" si="4"/>
        <v>352</v>
      </c>
      <c r="C137" t="s">
        <v>141</v>
      </c>
      <c r="D137" t="s">
        <v>269</v>
      </c>
      <c r="E137">
        <v>11111216</v>
      </c>
    </row>
    <row r="138" spans="2:5" x14ac:dyDescent="0.25">
      <c r="B138">
        <f t="shared" si="4"/>
        <v>418</v>
      </c>
      <c r="C138" t="s">
        <v>142</v>
      </c>
      <c r="D138" t="s">
        <v>269</v>
      </c>
      <c r="E138">
        <v>11111216</v>
      </c>
    </row>
    <row r="139" spans="2:5" x14ac:dyDescent="0.25">
      <c r="B139">
        <f t="shared" si="4"/>
        <v>588</v>
      </c>
      <c r="C139" t="s">
        <v>143</v>
      </c>
      <c r="D139" t="s">
        <v>274</v>
      </c>
      <c r="E139">
        <v>11111215</v>
      </c>
    </row>
    <row r="140" spans="2:5" x14ac:dyDescent="0.25">
      <c r="B140">
        <f t="shared" si="4"/>
        <v>674</v>
      </c>
      <c r="C140" t="s">
        <v>144</v>
      </c>
      <c r="D140" t="s">
        <v>273</v>
      </c>
      <c r="E140" t="s">
        <v>277</v>
      </c>
    </row>
    <row r="141" spans="2:5" x14ac:dyDescent="0.25">
      <c r="B141">
        <f t="shared" si="4"/>
        <v>582</v>
      </c>
      <c r="C141" t="s">
        <v>145</v>
      </c>
      <c r="D141" t="s">
        <v>270</v>
      </c>
      <c r="E141">
        <v>11111204</v>
      </c>
    </row>
    <row r="142" spans="2:5" x14ac:dyDescent="0.25">
      <c r="B142">
        <f t="shared" si="4"/>
        <v>584</v>
      </c>
      <c r="C142" t="s">
        <v>146</v>
      </c>
      <c r="D142" t="s">
        <v>270</v>
      </c>
      <c r="E142">
        <v>11111204</v>
      </c>
    </row>
    <row r="143" spans="2:5" x14ac:dyDescent="0.25">
      <c r="B143">
        <f t="shared" si="4"/>
        <v>651</v>
      </c>
      <c r="C143" t="s">
        <v>147</v>
      </c>
      <c r="D143" t="s">
        <v>273</v>
      </c>
      <c r="E143" t="s">
        <v>277</v>
      </c>
    </row>
    <row r="144" spans="2:5" x14ac:dyDescent="0.25">
      <c r="B144">
        <f t="shared" si="4"/>
        <v>773</v>
      </c>
      <c r="C144" t="s">
        <v>271</v>
      </c>
      <c r="D144" t="s">
        <v>267</v>
      </c>
      <c r="E144">
        <v>11111201</v>
      </c>
    </row>
    <row r="145" spans="2:5" x14ac:dyDescent="0.25">
      <c r="B145">
        <f t="shared" si="4"/>
        <v>334</v>
      </c>
      <c r="C145" t="s">
        <v>148</v>
      </c>
      <c r="D145" t="s">
        <v>267</v>
      </c>
      <c r="E145">
        <v>11111201</v>
      </c>
    </row>
    <row r="146" spans="2:5" x14ac:dyDescent="0.25">
      <c r="B146">
        <f t="shared" si="4"/>
        <v>629</v>
      </c>
      <c r="C146" t="s">
        <v>149</v>
      </c>
      <c r="D146" t="s">
        <v>267</v>
      </c>
      <c r="E146">
        <v>11111201</v>
      </c>
    </row>
    <row r="147" spans="2:5" x14ac:dyDescent="0.25">
      <c r="B147">
        <f t="shared" si="4"/>
        <v>367</v>
      </c>
      <c r="C147" t="s">
        <v>150</v>
      </c>
      <c r="D147" t="s">
        <v>267</v>
      </c>
      <c r="E147">
        <v>11111201</v>
      </c>
    </row>
    <row r="148" spans="2:5" x14ac:dyDescent="0.25">
      <c r="B148">
        <f t="shared" si="4"/>
        <v>402</v>
      </c>
      <c r="C148" t="s">
        <v>151</v>
      </c>
      <c r="D148" t="s">
        <v>273</v>
      </c>
      <c r="E148" t="s">
        <v>277</v>
      </c>
    </row>
    <row r="149" spans="2:5" x14ac:dyDescent="0.25">
      <c r="B149">
        <f t="shared" si="4"/>
        <v>491</v>
      </c>
      <c r="C149" t="s">
        <v>152</v>
      </c>
      <c r="D149" t="s">
        <v>273</v>
      </c>
      <c r="E149" t="s">
        <v>277</v>
      </c>
    </row>
    <row r="150" spans="2:5" x14ac:dyDescent="0.25">
      <c r="B150">
        <f t="shared" si="4"/>
        <v>360</v>
      </c>
      <c r="C150" t="s">
        <v>153</v>
      </c>
      <c r="D150" t="s">
        <v>268</v>
      </c>
      <c r="E150">
        <v>11111209</v>
      </c>
    </row>
    <row r="151" spans="2:5" x14ac:dyDescent="0.25">
      <c r="B151">
        <f t="shared" si="4"/>
        <v>319</v>
      </c>
      <c r="C151" t="s">
        <v>154</v>
      </c>
      <c r="D151" t="s">
        <v>268</v>
      </c>
      <c r="E151">
        <v>11111209</v>
      </c>
    </row>
    <row r="152" spans="2:5" x14ac:dyDescent="0.25">
      <c r="B152">
        <f t="shared" si="4"/>
        <v>305</v>
      </c>
      <c r="C152" t="s">
        <v>155</v>
      </c>
      <c r="D152" t="s">
        <v>273</v>
      </c>
      <c r="E152" t="s">
        <v>277</v>
      </c>
    </row>
    <row r="153" spans="2:5" x14ac:dyDescent="0.25">
      <c r="B153">
        <f t="shared" si="4"/>
        <v>658</v>
      </c>
      <c r="C153" t="s">
        <v>156</v>
      </c>
      <c r="D153" t="s">
        <v>273</v>
      </c>
      <c r="E153" t="s">
        <v>277</v>
      </c>
    </row>
    <row r="154" spans="2:5" x14ac:dyDescent="0.25">
      <c r="B154">
        <f t="shared" si="4"/>
        <v>316</v>
      </c>
      <c r="C154" t="s">
        <v>157</v>
      </c>
      <c r="D154" t="s">
        <v>269</v>
      </c>
      <c r="E154">
        <v>11111216</v>
      </c>
    </row>
    <row r="155" spans="2:5" x14ac:dyDescent="0.25">
      <c r="B155">
        <f t="shared" si="4"/>
        <v>607</v>
      </c>
      <c r="C155" t="s">
        <v>158</v>
      </c>
      <c r="D155" t="s">
        <v>273</v>
      </c>
      <c r="E155" t="s">
        <v>277</v>
      </c>
    </row>
    <row r="156" spans="2:5" x14ac:dyDescent="0.25">
      <c r="B156">
        <f t="shared" si="4"/>
        <v>540</v>
      </c>
      <c r="C156" t="s">
        <v>159</v>
      </c>
      <c r="D156" t="s">
        <v>268</v>
      </c>
      <c r="E156">
        <v>11111209</v>
      </c>
    </row>
    <row r="157" spans="2:5" x14ac:dyDescent="0.25">
      <c r="B157">
        <f t="shared" si="4"/>
        <v>313</v>
      </c>
      <c r="C157" t="s">
        <v>160</v>
      </c>
      <c r="D157" t="s">
        <v>273</v>
      </c>
      <c r="E157" t="s">
        <v>277</v>
      </c>
    </row>
    <row r="158" spans="2:5" x14ac:dyDescent="0.25">
      <c r="B158">
        <f t="shared" si="4"/>
        <v>653</v>
      </c>
      <c r="C158" t="s">
        <v>161</v>
      </c>
      <c r="D158" t="s">
        <v>273</v>
      </c>
      <c r="E158" t="s">
        <v>277</v>
      </c>
    </row>
    <row r="159" spans="2:5" x14ac:dyDescent="0.25">
      <c r="B159">
        <f t="shared" si="4"/>
        <v>593</v>
      </c>
      <c r="C159" t="s">
        <v>162</v>
      </c>
      <c r="D159" t="s">
        <v>268</v>
      </c>
      <c r="E159">
        <v>11111209</v>
      </c>
    </row>
    <row r="160" spans="2:5" x14ac:dyDescent="0.25">
      <c r="B160">
        <f t="shared" si="4"/>
        <v>654</v>
      </c>
      <c r="C160" t="s">
        <v>163</v>
      </c>
      <c r="D160" t="s">
        <v>273</v>
      </c>
      <c r="E160" t="s">
        <v>277</v>
      </c>
    </row>
    <row r="161" spans="2:5" x14ac:dyDescent="0.25">
      <c r="B161">
        <f t="shared" si="4"/>
        <v>422</v>
      </c>
      <c r="C161" t="s">
        <v>164</v>
      </c>
      <c r="D161" t="s">
        <v>273</v>
      </c>
      <c r="E161" t="s">
        <v>277</v>
      </c>
    </row>
    <row r="162" spans="2:5" x14ac:dyDescent="0.25">
      <c r="B162">
        <f t="shared" si="4"/>
        <v>655</v>
      </c>
      <c r="C162" t="s">
        <v>165</v>
      </c>
      <c r="D162" t="s">
        <v>273</v>
      </c>
      <c r="E162" t="s">
        <v>277</v>
      </c>
    </row>
    <row r="163" spans="2:5" x14ac:dyDescent="0.25">
      <c r="B163">
        <f t="shared" ref="B163:B176" si="5">(RIGHT(C163,3))*1</f>
        <v>627</v>
      </c>
      <c r="C163" t="s">
        <v>166</v>
      </c>
      <c r="D163" t="s">
        <v>267</v>
      </c>
      <c r="E163">
        <v>11111201</v>
      </c>
    </row>
    <row r="164" spans="2:5" x14ac:dyDescent="0.25">
      <c r="B164">
        <f t="shared" si="5"/>
        <v>643</v>
      </c>
      <c r="C164" t="s">
        <v>167</v>
      </c>
      <c r="D164" t="s">
        <v>268</v>
      </c>
      <c r="E164">
        <v>11111209</v>
      </c>
    </row>
    <row r="165" spans="2:5" x14ac:dyDescent="0.25">
      <c r="B165">
        <f t="shared" si="5"/>
        <v>644</v>
      </c>
      <c r="C165" t="s">
        <v>168</v>
      </c>
      <c r="D165" t="s">
        <v>268</v>
      </c>
      <c r="E165">
        <v>11111209</v>
      </c>
    </row>
    <row r="166" spans="2:5" x14ac:dyDescent="0.25">
      <c r="B166">
        <f t="shared" si="5"/>
        <v>351</v>
      </c>
      <c r="C166" t="s">
        <v>169</v>
      </c>
      <c r="D166" t="s">
        <v>267</v>
      </c>
      <c r="E166">
        <v>11111201</v>
      </c>
    </row>
    <row r="167" spans="2:5" x14ac:dyDescent="0.25">
      <c r="B167">
        <f t="shared" si="5"/>
        <v>331</v>
      </c>
      <c r="C167" t="s">
        <v>170</v>
      </c>
      <c r="D167" t="s">
        <v>267</v>
      </c>
      <c r="E167">
        <v>11111201</v>
      </c>
    </row>
    <row r="168" spans="2:5" x14ac:dyDescent="0.25">
      <c r="B168">
        <f t="shared" si="5"/>
        <v>596</v>
      </c>
      <c r="C168" t="s">
        <v>171</v>
      </c>
      <c r="D168" t="s">
        <v>267</v>
      </c>
      <c r="E168">
        <v>11111201</v>
      </c>
    </row>
    <row r="169" spans="2:5" x14ac:dyDescent="0.25">
      <c r="B169">
        <f t="shared" si="5"/>
        <v>561</v>
      </c>
      <c r="C169" t="s">
        <v>172</v>
      </c>
      <c r="D169" t="s">
        <v>268</v>
      </c>
      <c r="E169">
        <v>11111209</v>
      </c>
    </row>
    <row r="170" spans="2:5" x14ac:dyDescent="0.25">
      <c r="B170">
        <f t="shared" si="5"/>
        <v>526</v>
      </c>
      <c r="C170" t="s">
        <v>173</v>
      </c>
      <c r="D170" t="s">
        <v>273</v>
      </c>
      <c r="E170" t="s">
        <v>277</v>
      </c>
    </row>
    <row r="171" spans="2:5" x14ac:dyDescent="0.25">
      <c r="B171">
        <f t="shared" si="5"/>
        <v>306</v>
      </c>
      <c r="C171" t="s">
        <v>174</v>
      </c>
      <c r="D171" t="s">
        <v>273</v>
      </c>
      <c r="E171" t="s">
        <v>277</v>
      </c>
    </row>
    <row r="172" spans="2:5" x14ac:dyDescent="0.25">
      <c r="B172">
        <f t="shared" si="5"/>
        <v>608</v>
      </c>
      <c r="C172" t="s">
        <v>175</v>
      </c>
      <c r="D172" t="s">
        <v>273</v>
      </c>
      <c r="E172" t="s">
        <v>277</v>
      </c>
    </row>
    <row r="173" spans="2:5" x14ac:dyDescent="0.25">
      <c r="B173">
        <f t="shared" si="5"/>
        <v>660</v>
      </c>
      <c r="C173" t="s">
        <v>176</v>
      </c>
      <c r="D173" t="s">
        <v>273</v>
      </c>
      <c r="E173" t="s">
        <v>277</v>
      </c>
    </row>
    <row r="174" spans="2:5" x14ac:dyDescent="0.25">
      <c r="B174">
        <f t="shared" si="5"/>
        <v>406</v>
      </c>
      <c r="C174" t="s">
        <v>177</v>
      </c>
      <c r="D174" t="s">
        <v>268</v>
      </c>
      <c r="E174">
        <v>11111209</v>
      </c>
    </row>
    <row r="175" spans="2:5" x14ac:dyDescent="0.25">
      <c r="B175">
        <f t="shared" si="5"/>
        <v>681</v>
      </c>
      <c r="C175" t="s">
        <v>178</v>
      </c>
      <c r="D175" t="s">
        <v>267</v>
      </c>
      <c r="E175">
        <v>11111201</v>
      </c>
    </row>
    <row r="176" spans="2:5" x14ac:dyDescent="0.25">
      <c r="B176">
        <f t="shared" si="5"/>
        <v>615</v>
      </c>
      <c r="C176" t="s">
        <v>179</v>
      </c>
      <c r="D176" t="s">
        <v>273</v>
      </c>
      <c r="E176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workbookViewId="0">
      <selection activeCell="D2" sqref="D2"/>
    </sheetView>
  </sheetViews>
  <sheetFormatPr defaultColWidth="20.42578125" defaultRowHeight="15" x14ac:dyDescent="0.25"/>
  <cols>
    <col min="1" max="1" width="17.42578125" bestFit="1" customWidth="1"/>
    <col min="2" max="2" width="16.7109375" bestFit="1" customWidth="1"/>
    <col min="3" max="3" width="19.5703125" bestFit="1" customWidth="1"/>
    <col min="4" max="4" width="27.140625" customWidth="1"/>
    <col min="5" max="5" width="4.7109375" bestFit="1" customWidth="1"/>
    <col min="6" max="6" width="9.85546875" bestFit="1" customWidth="1"/>
    <col min="7" max="7" width="12.85546875" bestFit="1" customWidth="1"/>
    <col min="8" max="8" width="11.28515625" bestFit="1" customWidth="1"/>
    <col min="9" max="9" width="18" bestFit="1" customWidth="1"/>
    <col min="10" max="10" width="14.85546875" bestFit="1" customWidth="1"/>
    <col min="11" max="11" width="17" bestFit="1" customWidth="1"/>
    <col min="12" max="12" width="18.5703125" bestFit="1" customWidth="1"/>
    <col min="13" max="13" width="24.7109375" bestFit="1" customWidth="1"/>
    <col min="14" max="14" width="12.5703125" bestFit="1" customWidth="1"/>
    <col min="15" max="15" width="24.28515625" bestFit="1" customWidth="1"/>
    <col min="16" max="16" width="25.28515625" bestFit="1" customWidth="1"/>
    <col min="17" max="17" width="25.5703125" bestFit="1" customWidth="1"/>
    <col min="18" max="18" width="18.5703125" bestFit="1" customWidth="1"/>
    <col min="19" max="19" width="23.42578125" bestFit="1" customWidth="1"/>
    <col min="20" max="20" width="19.5703125" bestFit="1" customWidth="1"/>
    <col min="21" max="21" width="23.42578125" bestFit="1" customWidth="1"/>
    <col min="22" max="22" width="18.5703125" bestFit="1" customWidth="1"/>
  </cols>
  <sheetData>
    <row r="1" spans="1:22" s="27" customFormat="1" x14ac:dyDescent="0.25">
      <c r="A1" s="27" t="s">
        <v>280</v>
      </c>
      <c r="B1" s="27" t="s">
        <v>263</v>
      </c>
      <c r="C1" s="27" t="s">
        <v>264</v>
      </c>
      <c r="D1" s="27" t="s">
        <v>253</v>
      </c>
      <c r="E1" s="27" t="s">
        <v>323</v>
      </c>
      <c r="F1" s="27" t="s">
        <v>265</v>
      </c>
      <c r="G1" s="27" t="s">
        <v>314</v>
      </c>
      <c r="H1" s="27" t="s">
        <v>322</v>
      </c>
      <c r="I1" s="27" t="s">
        <v>315</v>
      </c>
      <c r="J1" s="27" t="s">
        <v>316</v>
      </c>
      <c r="K1" s="27" t="s">
        <v>324</v>
      </c>
      <c r="L1" s="30" t="s">
        <v>317</v>
      </c>
      <c r="M1" s="30" t="s">
        <v>318</v>
      </c>
      <c r="N1" s="30" t="s">
        <v>217</v>
      </c>
      <c r="O1" s="30" t="s">
        <v>319</v>
      </c>
      <c r="P1" s="30" t="s">
        <v>320</v>
      </c>
      <c r="Q1" s="30" t="s">
        <v>321</v>
      </c>
      <c r="R1" s="30" t="s">
        <v>224</v>
      </c>
      <c r="S1" s="30" t="s">
        <v>243</v>
      </c>
      <c r="T1" s="27" t="s">
        <v>281</v>
      </c>
      <c r="U1" s="27" t="s">
        <v>282</v>
      </c>
      <c r="V1" s="27" t="s">
        <v>283</v>
      </c>
    </row>
    <row r="2" spans="1:22" x14ac:dyDescent="0.25">
      <c r="A2" t="str">
        <f>IF('Trench Drain Request Form'!D12=0,"",'Trench Drain Request Form'!D12)</f>
        <v/>
      </c>
      <c r="B2" t="s">
        <v>275</v>
      </c>
      <c r="C2" t="s">
        <v>276</v>
      </c>
      <c r="D2" t="str">
        <f>IF('Trench Drain Request Form'!D8=0,"",'Trench Drain Request Form'!D8)</f>
        <v/>
      </c>
      <c r="E2" t="str">
        <f>IF('Trench Drain Request Form'!D13=0,"",'Trench Drain Request Form'!D13)</f>
        <v/>
      </c>
      <c r="F2" t="str">
        <f>IFERROR(VLOOKUP(E2,Tables!$B:$D,3,0),"")</f>
        <v/>
      </c>
      <c r="G2" t="s">
        <v>322</v>
      </c>
      <c r="H2" t="str">
        <f>IFERROR(VLOOKUP(E2,Tables!$B:$E,4,0),"")</f>
        <v/>
      </c>
      <c r="I2" s="28" t="str">
        <f>IF('Trench Drain Request Form'!D11=0,"",'Trench Drain Request Form'!D11)</f>
        <v/>
      </c>
      <c r="J2" t="str">
        <f>IFERROR(VLOOKUP('Trench Drain Request Form'!D20,Tables!$F:$G,2,0),"")</f>
        <v/>
      </c>
      <c r="K2" t="str">
        <f>IFERROR(VLOOKUP('Trench Drain Request Form'!D22,Tables!$H:$I,2,0),"")</f>
        <v/>
      </c>
      <c r="L2" t="str">
        <f>IFERROR(VLOOKUP('Trench Drain Request Form'!D25,Tables!$J:$K,2,0),"")</f>
        <v/>
      </c>
      <c r="M2" t="str">
        <f>IFERROR(VLOOKUP('Trench Drain Request Form'!D27,Tables!$L:$M,2,0),"")</f>
        <v/>
      </c>
      <c r="N2" t="str">
        <f>IFERROR(VLOOKUP('Trench Drain Request Form'!D35,Tables!$N:$O,2,0),"")</f>
        <v/>
      </c>
      <c r="O2" t="str">
        <f>IF('Trench Drain Request Form'!D37=0,"",'Trench Drain Request Form'!D37)</f>
        <v/>
      </c>
      <c r="P2" t="str">
        <f>IF('Trench Drain Request Form'!E40=0,"",'Trench Drain Request Form'!E40)</f>
        <v/>
      </c>
      <c r="Q2" t="str">
        <f>IF('Trench Drain Request Form'!E41=0,"",'Trench Drain Request Form'!E41)</f>
        <v/>
      </c>
      <c r="R2" t="str">
        <f>IFERROR(VLOOKUP('Trench Drain Request Form'!D44,Tables!$P:$Q,2,0),"")</f>
        <v/>
      </c>
      <c r="S2" t="str">
        <f>IFERROR(VLOOKUP('Trench Drain Request Form'!D61,Tables!$R:$S,2,0),"")</f>
        <v/>
      </c>
      <c r="T2" t="str">
        <f>IF('Trench Drain Request Form'!D15=0,"",'Trench Drain Request Form'!D15)</f>
        <v/>
      </c>
      <c r="U2" t="str">
        <f>IF('Trench Drain Request Form'!D16=0,"",'Trench Drain Request Form'!D16)</f>
        <v/>
      </c>
      <c r="V2" t="str">
        <f>IF('Trench Drain Request Form'!D17=0,"",'Trench Drain Request Form'!D17)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Trench Drain Request Form</vt:lpstr>
      <vt:lpstr>Tables</vt:lpstr>
      <vt:lpstr>DCRM Import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swalsh</dc:creator>
  <cp:lastModifiedBy>jmcnutt</cp:lastModifiedBy>
  <cp:lastPrinted>2018-04-27T12:57:11Z</cp:lastPrinted>
  <dcterms:created xsi:type="dcterms:W3CDTF">2018-04-18T19:13:13Z</dcterms:created>
  <dcterms:modified xsi:type="dcterms:W3CDTF">2018-07-02T15:13:40Z</dcterms:modified>
</cp:coreProperties>
</file>